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ichenko\Desktop\"/>
    </mc:Choice>
  </mc:AlternateContent>
  <xr:revisionPtr revIDLastSave="0" documentId="13_ncr:1_{5E7EBF0E-0172-40EB-A4F4-BA54CB69D456}" xr6:coauthVersionLast="47" xr6:coauthVersionMax="47" xr10:uidLastSave="{00000000-0000-0000-0000-000000000000}"/>
  <bookViews>
    <workbookView xWindow="-120" yWindow="-120" windowWidth="29040" windowHeight="15840" firstSheet="9" activeTab="16" xr2:uid="{00000000-000D-0000-FFFF-FFFF00000000}"/>
  </bookViews>
  <sheets>
    <sheet name="форма 1" sheetId="1" r:id="rId1"/>
    <sheet name="форма 2" sheetId="3" r:id="rId2"/>
    <sheet name="форма 3" sheetId="4" r:id="rId3"/>
    <sheet name="форма 4" sheetId="5" r:id="rId4"/>
    <sheet name="форма 5" sheetId="6" r:id="rId5"/>
    <sheet name="форма 6.1 2017" sheetId="7" r:id="rId6"/>
    <sheet name="форма 6.2 2017" sheetId="11" r:id="rId7"/>
    <sheet name="форма 6.1 2018" sheetId="12" r:id="rId8"/>
    <sheet name="форма 6.2 2018" sheetId="13" r:id="rId9"/>
    <sheet name="форма 6.1 2019" sheetId="14" r:id="rId10"/>
    <sheet name="форма 6.2 2019" sheetId="15" r:id="rId11"/>
    <sheet name="форма 6.1 2020" sheetId="16" r:id="rId12"/>
    <sheet name="форма 6.2 2020" sheetId="17" r:id="rId13"/>
    <sheet name="форма 6.1 2021" sheetId="18" r:id="rId14"/>
    <sheet name="форма 6.2 2021" sheetId="19" r:id="rId15"/>
    <sheet name="форма 6.1 2022" sheetId="20" r:id="rId16"/>
    <sheet name="форма 6.2 2022" sheetId="21" r:id="rId17"/>
  </sheets>
  <definedNames>
    <definedName name="_xlnm.Print_Area" localSheetId="0">'форма 1'!$A$1:$B$24</definedName>
    <definedName name="_xlnm.Print_Area" localSheetId="1">'форма 2'!$A$1:$AQ$23</definedName>
    <definedName name="_xlnm.Print_Area" localSheetId="2">'форма 3'!$A$1:$O$16</definedName>
    <definedName name="_xlnm.Print_Area" localSheetId="3">'форма 4'!$A$1:$AL$16</definedName>
    <definedName name="_xlnm.Print_Area" localSheetId="4">'форма 5'!$A$1:$N$21</definedName>
    <definedName name="_xlnm.Print_Area" localSheetId="5">'форма 6.1 2017'!$A$1:$AG$15</definedName>
    <definedName name="_xlnm.Print_Area" localSheetId="7">'форма 6.1 2018'!$A$1:$AG$15</definedName>
    <definedName name="_xlnm.Print_Area" localSheetId="9">'форма 6.1 2019'!$A$1:$AG$13</definedName>
    <definedName name="_xlnm.Print_Area" localSheetId="11">'форма 6.1 2020'!$A$1:$AG$10</definedName>
    <definedName name="_xlnm.Print_Area" localSheetId="13">'форма 6.1 2021'!$A$1:$AG$10</definedName>
    <definedName name="_xlnm.Print_Area" localSheetId="15">'форма 6.1 2022'!$A$1:$AG$11</definedName>
    <definedName name="_xlnm.Print_Area" localSheetId="6">'форма 6.2 2017'!$A$1:$L$9</definedName>
    <definedName name="_xlnm.Print_Area" localSheetId="8">'форма 6.2 2018'!$A$1:$L$9</definedName>
    <definedName name="_xlnm.Print_Area" localSheetId="10">'форма 6.2 2019'!$A$1:$L$9</definedName>
    <definedName name="_xlnm.Print_Area" localSheetId="12">'форма 6.2 2020'!$A$1:$L$7</definedName>
    <definedName name="_xlnm.Print_Area" localSheetId="14">'форма 6.2 2021'!$A$1:$L$7</definedName>
    <definedName name="_xlnm.Print_Area" localSheetId="16">'форма 6.2 2022'!$A$1:$L$8</definedName>
  </definedNames>
  <calcPr calcId="191029"/>
</workbook>
</file>

<file path=xl/calcChain.xml><?xml version="1.0" encoding="utf-8"?>
<calcChain xmlns="http://schemas.openxmlformats.org/spreadsheetml/2006/main">
  <c r="AN22" i="3" l="1"/>
  <c r="AG21" i="3"/>
  <c r="K8" i="6"/>
  <c r="K21" i="3"/>
  <c r="F21" i="3"/>
  <c r="M8" i="16"/>
  <c r="M9" i="14"/>
  <c r="M8" i="14"/>
  <c r="M11" i="7" l="1"/>
  <c r="AC11" i="12"/>
  <c r="M11" i="12" s="1"/>
  <c r="M13" i="12"/>
  <c r="AC7" i="12"/>
  <c r="AC8" i="12" s="1"/>
  <c r="M10" i="20"/>
  <c r="M11" i="20" s="1"/>
  <c r="N10" i="20"/>
  <c r="N11" i="20" s="1"/>
  <c r="O10" i="20"/>
  <c r="O11" i="20" s="1"/>
  <c r="Y10" i="20"/>
  <c r="Y11" i="20" s="1"/>
  <c r="Z10" i="20"/>
  <c r="AA10" i="20"/>
  <c r="AA11" i="20" s="1"/>
  <c r="AB10" i="20"/>
  <c r="AC10" i="20"/>
  <c r="AC11" i="20" s="1"/>
  <c r="AD10" i="20"/>
  <c r="AD11" i="20" s="1"/>
  <c r="AE10" i="20"/>
  <c r="AE11" i="20" s="1"/>
  <c r="L10" i="20"/>
  <c r="L11" i="20" s="1"/>
  <c r="J8" i="21"/>
  <c r="AF9" i="20"/>
  <c r="AB11" i="20"/>
  <c r="Z11" i="20"/>
  <c r="AF8" i="20"/>
  <c r="J7" i="19"/>
  <c r="AF8" i="18"/>
  <c r="AF9" i="18" s="1"/>
  <c r="AF10" i="18" s="1"/>
  <c r="AE9" i="18"/>
  <c r="AE10" i="18" s="1"/>
  <c r="AD9" i="18"/>
  <c r="AD10" i="18" s="1"/>
  <c r="AC9" i="18"/>
  <c r="AC10" i="18" s="1"/>
  <c r="AB9" i="18"/>
  <c r="AB10" i="18" s="1"/>
  <c r="AA9" i="18"/>
  <c r="AA10" i="18" s="1"/>
  <c r="Z9" i="18"/>
  <c r="Z10" i="18" s="1"/>
  <c r="Y9" i="18"/>
  <c r="Y10" i="18" s="1"/>
  <c r="O9" i="18"/>
  <c r="O10" i="18" s="1"/>
  <c r="N9" i="18"/>
  <c r="N10" i="18" s="1"/>
  <c r="M9" i="18"/>
  <c r="M10" i="18" s="1"/>
  <c r="L9" i="18"/>
  <c r="L10" i="18" s="1"/>
  <c r="L7" i="17"/>
  <c r="J7" i="17"/>
  <c r="H7" i="17"/>
  <c r="G7" i="17"/>
  <c r="M9" i="16"/>
  <c r="M10" i="16" s="1"/>
  <c r="N9" i="16"/>
  <c r="N10" i="16" s="1"/>
  <c r="O9" i="16"/>
  <c r="O10" i="16" s="1"/>
  <c r="Y9" i="16"/>
  <c r="Y10" i="16" s="1"/>
  <c r="Z9" i="16"/>
  <c r="Z10" i="16" s="1"/>
  <c r="AA9" i="16"/>
  <c r="AB9" i="16"/>
  <c r="AB10" i="16" s="1"/>
  <c r="AC9" i="16"/>
  <c r="AC10" i="16" s="1"/>
  <c r="AD9" i="16"/>
  <c r="AD10" i="16" s="1"/>
  <c r="AE9" i="16"/>
  <c r="AE10" i="16" s="1"/>
  <c r="AF9" i="16"/>
  <c r="AF10" i="16" s="1"/>
  <c r="L9" i="16"/>
  <c r="L10" i="16" s="1"/>
  <c r="AA10" i="16"/>
  <c r="I9" i="15"/>
  <c r="G9" i="15"/>
  <c r="M12" i="14"/>
  <c r="M13" i="14" s="1"/>
  <c r="N12" i="14"/>
  <c r="N13" i="14" s="1"/>
  <c r="O12" i="14"/>
  <c r="O13" i="14" s="1"/>
  <c r="Y12" i="14"/>
  <c r="Y13" i="14" s="1"/>
  <c r="Z12" i="14"/>
  <c r="Z13" i="14" s="1"/>
  <c r="AA12" i="14"/>
  <c r="AA13" i="14" s="1"/>
  <c r="AB12" i="14"/>
  <c r="AB13" i="14" s="1"/>
  <c r="AC12" i="14"/>
  <c r="AC13" i="14" s="1"/>
  <c r="AD12" i="14"/>
  <c r="AD13" i="14" s="1"/>
  <c r="AE12" i="14"/>
  <c r="AE13" i="14" s="1"/>
  <c r="AF12" i="14"/>
  <c r="AF13" i="14" s="1"/>
  <c r="L12" i="14"/>
  <c r="L13" i="14" s="1"/>
  <c r="I9" i="13"/>
  <c r="G9" i="13"/>
  <c r="AE14" i="12"/>
  <c r="AD14" i="12"/>
  <c r="AB14" i="12"/>
  <c r="AA14" i="12"/>
  <c r="Z14" i="12"/>
  <c r="Y14" i="12"/>
  <c r="O14" i="12"/>
  <c r="N14" i="12"/>
  <c r="L14" i="12"/>
  <c r="AE8" i="12"/>
  <c r="AD8" i="12"/>
  <c r="AD15" i="12" s="1"/>
  <c r="AB8" i="12"/>
  <c r="AA8" i="12"/>
  <c r="Z8" i="12"/>
  <c r="Y8" i="12"/>
  <c r="O8" i="12"/>
  <c r="N8" i="12"/>
  <c r="N15" i="12" s="1"/>
  <c r="L8" i="12"/>
  <c r="AF8" i="12"/>
  <c r="O15" i="12" l="1"/>
  <c r="M14" i="12"/>
  <c r="AE15" i="12"/>
  <c r="AC14" i="12"/>
  <c r="AC15" i="12"/>
  <c r="Y15" i="12"/>
  <c r="Z15" i="12"/>
  <c r="AA15" i="12"/>
  <c r="M7" i="12"/>
  <c r="M8" i="12" s="1"/>
  <c r="M15" i="12" s="1"/>
  <c r="L15" i="12"/>
  <c r="AB15" i="12"/>
  <c r="AF10" i="20"/>
  <c r="AF11" i="20" s="1"/>
  <c r="AF14" i="12"/>
  <c r="AF15" i="12" s="1"/>
  <c r="AE14" i="7"/>
  <c r="AD14" i="7"/>
  <c r="AC14" i="7"/>
  <c r="AB14" i="7"/>
  <c r="AA14" i="7"/>
  <c r="Z14" i="7"/>
  <c r="Y14" i="7"/>
  <c r="O14" i="7"/>
  <c r="N14" i="7"/>
  <c r="M14" i="7"/>
  <c r="L14" i="7"/>
  <c r="AE8" i="7"/>
  <c r="AD8" i="7"/>
  <c r="AC8" i="7"/>
  <c r="AB8" i="7"/>
  <c r="AB15" i="7" s="1"/>
  <c r="AA8" i="7"/>
  <c r="AA15" i="7" s="1"/>
  <c r="Z8" i="7"/>
  <c r="Z15" i="7" s="1"/>
  <c r="Y8" i="7"/>
  <c r="Y15" i="7" s="1"/>
  <c r="O8" i="7"/>
  <c r="N8" i="7"/>
  <c r="M8" i="7"/>
  <c r="L8" i="7"/>
  <c r="L15" i="7" s="1"/>
  <c r="AF13" i="7"/>
  <c r="AF14" i="7" s="1"/>
  <c r="AF7" i="7"/>
  <c r="AF8" i="7" s="1"/>
  <c r="L9" i="11"/>
  <c r="C21" i="6"/>
  <c r="C20" i="6"/>
  <c r="C19" i="6"/>
  <c r="C17" i="6"/>
  <c r="C15" i="6"/>
  <c r="C14" i="6"/>
  <c r="C13" i="6"/>
  <c r="C12" i="6"/>
  <c r="C11" i="6"/>
  <c r="C10" i="6"/>
  <c r="C9" i="6"/>
  <c r="E16" i="6"/>
  <c r="F16" i="6"/>
  <c r="G16" i="6"/>
  <c r="H16" i="6"/>
  <c r="I16" i="6"/>
  <c r="J16" i="6"/>
  <c r="K16" i="6"/>
  <c r="L16" i="6"/>
  <c r="M16" i="6"/>
  <c r="D16" i="6"/>
  <c r="C18" i="6"/>
  <c r="C8" i="6"/>
  <c r="M7" i="6"/>
  <c r="L7" i="6"/>
  <c r="K7" i="6"/>
  <c r="J7" i="6"/>
  <c r="I7" i="6"/>
  <c r="H7" i="6"/>
  <c r="G7" i="6"/>
  <c r="F7" i="6"/>
  <c r="E7" i="6"/>
  <c r="D7" i="6"/>
  <c r="AG17" i="3"/>
  <c r="AG16" i="3"/>
  <c r="AO14" i="3"/>
  <c r="AG14" i="3" s="1"/>
  <c r="AG20" i="3"/>
  <c r="AG15" i="3"/>
  <c r="AO19" i="3"/>
  <c r="AG19" i="3" s="1"/>
  <c r="V22" i="3"/>
  <c r="W22" i="3"/>
  <c r="X22" i="3"/>
  <c r="Y22" i="3"/>
  <c r="Z22" i="3"/>
  <c r="AA22" i="3"/>
  <c r="AB22" i="3"/>
  <c r="AC22" i="3"/>
  <c r="AD22" i="3"/>
  <c r="AE22" i="3"/>
  <c r="T16" i="3"/>
  <c r="T17" i="3"/>
  <c r="T15" i="3"/>
  <c r="T22" i="3" s="1"/>
  <c r="M14" i="3"/>
  <c r="R13" i="3"/>
  <c r="S10" i="3"/>
  <c r="T10" i="3"/>
  <c r="V10" i="3"/>
  <c r="W10" i="3"/>
  <c r="W23" i="3" s="1"/>
  <c r="X10" i="3"/>
  <c r="X23" i="3" s="1"/>
  <c r="Y10" i="3"/>
  <c r="Y23" i="3" s="1"/>
  <c r="Z10" i="3"/>
  <c r="Z23" i="3" s="1"/>
  <c r="AA10" i="3"/>
  <c r="AB10" i="3"/>
  <c r="AC10" i="3"/>
  <c r="AD10" i="3"/>
  <c r="AE10" i="3"/>
  <c r="AE23" i="3" s="1"/>
  <c r="R9" i="3"/>
  <c r="R10" i="3" s="1"/>
  <c r="AL16" i="5"/>
  <c r="E14" i="4"/>
  <c r="E13" i="4"/>
  <c r="E12" i="4"/>
  <c r="AC15" i="7" l="1"/>
  <c r="M15" i="7"/>
  <c r="AF15" i="7"/>
  <c r="AB23" i="3"/>
  <c r="AD23" i="3"/>
  <c r="V23" i="3"/>
  <c r="C16" i="6"/>
  <c r="N15" i="7"/>
  <c r="AD15" i="7"/>
  <c r="AC23" i="3"/>
  <c r="T23" i="3"/>
  <c r="O15" i="7"/>
  <c r="AE15" i="7"/>
  <c r="AA23" i="3"/>
  <c r="C7" i="6"/>
  <c r="AO9" i="3"/>
  <c r="AO10" i="3" s="1"/>
  <c r="AO13" i="3"/>
  <c r="AG13" i="3" s="1"/>
  <c r="AG22" i="3" s="1"/>
  <c r="R22" i="3"/>
  <c r="R23" i="3" s="1"/>
  <c r="AG9" i="3" l="1"/>
  <c r="AG10" i="3" s="1"/>
  <c r="AG23" i="3" s="1"/>
  <c r="AO22" i="3"/>
  <c r="AO23" i="3" s="1"/>
</calcChain>
</file>

<file path=xl/sharedStrings.xml><?xml version="1.0" encoding="utf-8"?>
<sst xmlns="http://schemas.openxmlformats.org/spreadsheetml/2006/main" count="1384" uniqueCount="315">
  <si>
    <t>Инвестиционная программа организации, осуществляющей 
регулируемые виды деятельности в сфере теплоснабжения</t>
  </si>
  <si>
    <t>Местонахождение регулируемой организации</t>
  </si>
  <si>
    <t>Сроки реализации инвестиционной программы</t>
  </si>
  <si>
    <t>Контакты ответственных за разработку инвестиционной программы лиц</t>
  </si>
  <si>
    <t>Наименование исполнительного органа субъекта Российской Федерации или органа местного самоуправления, утвердившего инвестиционную программу</t>
  </si>
  <si>
    <t>Местонахождение исполнительного органа субъекта Российской Федерации или органа местного самоуправления, утвердившего инвестиционную программу</t>
  </si>
  <si>
    <t>Должностное лицо уполномоченного ответственного органа, утвердившее инвестиционную программу</t>
  </si>
  <si>
    <t>Контакты ответственных за утверждение инвестиционной программы лиц</t>
  </si>
  <si>
    <t>Наименование органа местного самоуправления, согласовавшего инвестиционную программу</t>
  </si>
  <si>
    <t>Местонахождение органа местного самоуправления, согласовавшего инвестиционную программу</t>
  </si>
  <si>
    <t>Должностное лицо уполномоченного ответственного органа, согласовавшее инвестиционную программу</t>
  </si>
  <si>
    <t>Контакты ответственных за согласование инвестиционной программы лиц</t>
  </si>
  <si>
    <t>Лицо, ответственное за разработку 
инвестиционной программы</t>
  </si>
  <si>
    <t>№ п/п</t>
  </si>
  <si>
    <t>Наименование мероприятий</t>
  </si>
  <si>
    <t>Кадастровый номер объекта (участка объекта)</t>
  </si>
  <si>
    <t>Вид объекта</t>
  </si>
  <si>
    <t>Описание и место расположения объекта</t>
  </si>
  <si>
    <t>1</t>
  </si>
  <si>
    <t>2</t>
  </si>
  <si>
    <t>3</t>
  </si>
  <si>
    <t>4</t>
  </si>
  <si>
    <t>5</t>
  </si>
  <si>
    <t>Условный диаметр, мм</t>
  </si>
  <si>
    <t>6.1</t>
  </si>
  <si>
    <t>6.2</t>
  </si>
  <si>
    <t>Пропускная способность, т/ч</t>
  </si>
  <si>
    <t>6.3</t>
  </si>
  <si>
    <t>Способ прокладки</t>
  </si>
  <si>
    <t>6.4</t>
  </si>
  <si>
    <t>Тепловая нагрузка, Гкал/ч</t>
  </si>
  <si>
    <t>6.5</t>
  </si>
  <si>
    <t>7.1</t>
  </si>
  <si>
    <t>7.2</t>
  </si>
  <si>
    <t>7.3</t>
  </si>
  <si>
    <t>7.4</t>
  </si>
  <si>
    <t>7.5</t>
  </si>
  <si>
    <t>Год начала реализации</t>
  </si>
  <si>
    <t>8</t>
  </si>
  <si>
    <t>9</t>
  </si>
  <si>
    <t>Год окончания реализации</t>
  </si>
  <si>
    <t>Всего:</t>
  </si>
  <si>
    <t>10.4</t>
  </si>
  <si>
    <t>10.1</t>
  </si>
  <si>
    <t>10.2</t>
  </si>
  <si>
    <t>10.3</t>
  </si>
  <si>
    <t>ПИР</t>
  </si>
  <si>
    <t>СМР</t>
  </si>
  <si>
    <t>10.5</t>
  </si>
  <si>
    <t>10.6</t>
  </si>
  <si>
    <t>10.7</t>
  </si>
  <si>
    <t>10.8</t>
  </si>
  <si>
    <t>Амортизация (стр. 1.1 ФП)</t>
  </si>
  <si>
    <t>11.1</t>
  </si>
  <si>
    <t>11.2</t>
  </si>
  <si>
    <t>11.3</t>
  </si>
  <si>
    <t>11.4</t>
  </si>
  <si>
    <t>Прочие собственные средства (стр. 1.4 ФП)</t>
  </si>
  <si>
    <t>11.5.1</t>
  </si>
  <si>
    <t>11.5.2</t>
  </si>
  <si>
    <t>Прочие источники финанси-рования (стр. 5 ФП)</t>
  </si>
  <si>
    <t>11.10</t>
  </si>
  <si>
    <t>Бюджетные средства по каждой системе централизованного теплоснабжения с выделением расходов концедента на строительство, модернизацию и (или) реконструкцию объекта концессионного соглашения по каждой системе централизованного теплоснабжения при наличии таких расходов (стр. 4 ФП)</t>
  </si>
  <si>
    <t>11.9</t>
  </si>
  <si>
    <t>Иные собствен-ные средства (стр. 2 ФП)</t>
  </si>
  <si>
    <t>11.6</t>
  </si>
  <si>
    <t>11.7</t>
  </si>
  <si>
    <t>11.8</t>
  </si>
  <si>
    <t>Тепловая сеть</t>
  </si>
  <si>
    <t>до реализации мероприятия</t>
  </si>
  <si>
    <t>после реализации мероприятия</t>
  </si>
  <si>
    <t>Наименование и значение показателя</t>
  </si>
  <si>
    <t>Основные технические характеристики</t>
  </si>
  <si>
    <t>в том числе:</t>
  </si>
  <si>
    <t>Плановые расходы</t>
  </si>
  <si>
    <t>Финансирование, в т.ч. по годам</t>
  </si>
  <si>
    <t>Расходы на реализацию мероприятий в прогнозных ценах, тыс. руб. без НДС</t>
  </si>
  <si>
    <t>Расшифровка источников финансирования инвестиционной программы, тыс. руб. без НДС</t>
  </si>
  <si>
    <t>Экономия расходов (стр. 1.5 ФП)</t>
  </si>
  <si>
    <t>Прибыль, направленная на 
инвестиции (стр. 1.2 ФП)</t>
  </si>
  <si>
    <t>Средства, полученные 
за счет платы 
за подключение (стр. 1.3 ФП)</t>
  </si>
  <si>
    <t>в результате реализации мероприятий инвестицион-ной программы</t>
  </si>
  <si>
    <t>1.3.1</t>
  </si>
  <si>
    <t>1.3.2</t>
  </si>
  <si>
    <t>Всего по группе 2</t>
  </si>
  <si>
    <t>Группа 2. Строительство новых объектов системы централизованного теплоснабжения, не связанных с подключением новых потребителей, в том числе строительство новых тепловых сетей</t>
  </si>
  <si>
    <t>2.1.1</t>
  </si>
  <si>
    <t>3.1. Реконструкция или модернизация существующих тепловых сетей</t>
  </si>
  <si>
    <t>3.1.1</t>
  </si>
  <si>
    <t>3.1.2</t>
  </si>
  <si>
    <t>3.2. Реконструкция или модернизация существующих объектов системы централизованного теплоснабжения, за исключением тепловых сетей</t>
  </si>
  <si>
    <t>3.2.1</t>
  </si>
  <si>
    <t>3.2.2</t>
  </si>
  <si>
    <t>Всего по группе 3</t>
  </si>
  <si>
    <t>ИТОГО по программе</t>
  </si>
  <si>
    <t>Наименование показателя</t>
  </si>
  <si>
    <t>Объем присоединяемой тепловой нагрузки новых потребителей</t>
  </si>
  <si>
    <t>Ед. изм.</t>
  </si>
  <si>
    <t>Гкал/ч</t>
  </si>
  <si>
    <t>Гкал в год</t>
  </si>
  <si>
    <t>тонн в год для воды</t>
  </si>
  <si>
    <t>Плановые значения</t>
  </si>
  <si>
    <t>в т.ч. по годам реализации</t>
  </si>
  <si>
    <t>Величина технологических потерь при передаче тепловой энергии, теплоносителя 
по тепловым сетям 
(для организаций, эксплуатирующих объекты теплоснабжения на основании концессионного соглашения дополнительно указываются 
по каждому участку тепловой сети)</t>
  </si>
  <si>
    <t>Отношение величины технологических потерь 
тепловой энергии, 
теплоносителя 
к материальной 
характеристике тепловой сети</t>
  </si>
  <si>
    <t>11</t>
  </si>
  <si>
    <t>12</t>
  </si>
  <si>
    <t>Удельный расход топлива 
на производство единицы тепловой энергии, отпускаемой с коллекторов источников тепловой энергии (для организаций, эксплуатирующих объекты теплоснабжения на основании концессионного соглашения дополнительно указываются по каждому объекту теплоснабжения)</t>
  </si>
  <si>
    <t>6</t>
  </si>
  <si>
    <t>7</t>
  </si>
  <si>
    <t>10</t>
  </si>
  <si>
    <t>Показатели энергетической эффективности</t>
  </si>
  <si>
    <t>Показатели надежности</t>
  </si>
  <si>
    <t>Наименование объекта</t>
  </si>
  <si>
    <t>Количество прекращений подачи тепловой энергии, теплоносителя в результате технологических нарушений 
на тепловых сетях на 1 км тепловых сетей</t>
  </si>
  <si>
    <t>Количество прекращений подачи тепловой энергии, теплоносителя в результате технологических нарушений 
на источниках тепловой энергии на 1 Гкал/час установленной мощности</t>
  </si>
  <si>
    <t>№ 
п/п</t>
  </si>
  <si>
    <t>1.1</t>
  </si>
  <si>
    <t>1.2</t>
  </si>
  <si>
    <t>1.3</t>
  </si>
  <si>
    <t>1.4</t>
  </si>
  <si>
    <t>Собственные средства</t>
  </si>
  <si>
    <t>достигнутая в результате реализации мероприятий инвестиционной программы</t>
  </si>
  <si>
    <t>связанная с сокращением потерь в тепловых сетях, сменой видов и (или) марки основного 
и (или) резервного топлива на источниках тепловой энергии, реализацией энергосервисного договора (контракта) 
в размере, определенном по решению регулируемой организации,</t>
  </si>
  <si>
    <t>амортизационные отчисления с выделением результатов переоценки основных средств 
и нематериальных активов</t>
  </si>
  <si>
    <t>расходы на капитальные вложения (инвестиции), финансируемые за счет нормативной прибыли, учитываемой 
в необходимой валовой выручке</t>
  </si>
  <si>
    <t>1.5</t>
  </si>
  <si>
    <t>2.</t>
  </si>
  <si>
    <t>расходы на уплату лизинговых платежей 
по договору финансовой аренды (лизинга)</t>
  </si>
  <si>
    <t>Иные собственные средства, за исключением средств, указанных в разделе 1</t>
  </si>
  <si>
    <t>Средства, привлеченные на возвратной основе</t>
  </si>
  <si>
    <t>3.1</t>
  </si>
  <si>
    <t>3.2</t>
  </si>
  <si>
    <t>3.3</t>
  </si>
  <si>
    <t>кредиты</t>
  </si>
  <si>
    <t>займы организаций</t>
  </si>
  <si>
    <t>прочие привлеченные средства</t>
  </si>
  <si>
    <t>Бюджетные средства по каждой системе централизованного теплоснабжения 
с выделением расходов концедента 
на строительство, модернизацию 
и (или) реконструкцию объекта концессионного соглашения по каждой системе централизованного теплоснабжения 
при наличии таких расходов</t>
  </si>
  <si>
    <t>Прочие источники финансирования</t>
  </si>
  <si>
    <t>Всего</t>
  </si>
  <si>
    <t>По мероприятиям, согласно Форме № 2-ИП ТС</t>
  </si>
  <si>
    <t>экономия расходов</t>
  </si>
  <si>
    <t>плата за подключение (технологическое присоединение) к системам централизованного теплоснабжения 
(раздельно по каждой системе, если регулируемая организация эксплуатирует несколько таких систем)</t>
  </si>
  <si>
    <t>Наименование мероприятия</t>
  </si>
  <si>
    <t>план</t>
  </si>
  <si>
    <t>факт</t>
  </si>
  <si>
    <t>8.1</t>
  </si>
  <si>
    <t>8.2</t>
  </si>
  <si>
    <t>8.3</t>
  </si>
  <si>
    <t>8.4</t>
  </si>
  <si>
    <t>8.5</t>
  </si>
  <si>
    <t>8.6</t>
  </si>
  <si>
    <t>Амортизация</t>
  </si>
  <si>
    <t>Прочие собственные средства</t>
  </si>
  <si>
    <t>Экономия расходов</t>
  </si>
  <si>
    <t>8.7</t>
  </si>
  <si>
    <t>8.8</t>
  </si>
  <si>
    <t>8.9</t>
  </si>
  <si>
    <t>Иные собственные средства</t>
  </si>
  <si>
    <t>8.10</t>
  </si>
  <si>
    <t>8.11</t>
  </si>
  <si>
    <t>8.12</t>
  </si>
  <si>
    <t>Примечание</t>
  </si>
  <si>
    <t>Год начала реализации мероприятия</t>
  </si>
  <si>
    <t>Год окончания реализации мероприятия</t>
  </si>
  <si>
    <t>Основные технические характеристики после реализации мероприятия</t>
  </si>
  <si>
    <t>Стоимость мероприятий, тыс. руб. (без НДС)</t>
  </si>
  <si>
    <t>Группа 3. Реконструкция или модернизация существующих объектов в целях снижения уровня износа существующих объектов и (или) поставки энергии от разных источников</t>
  </si>
  <si>
    <t>Протяженность 
(в однотрубном исчислении), км</t>
  </si>
  <si>
    <t>Прибыль, направленная 
на инвестиции</t>
  </si>
  <si>
    <t>Средства, полученные 
за счет платы 
за подключение</t>
  </si>
  <si>
    <t>Расходы на оплату лизинговых платежей 
по договору финансовой аренды (лизинг)</t>
  </si>
  <si>
    <t>Привлеченные средства 
на возвратной основе</t>
  </si>
  <si>
    <t>Бюджетные средства по каждой системе централизованного теплоснабжения 
с выделением расходов концедента 
на строительство, модернизацию 
и (или) реконструкцию объекта концессионного соглашения по каждой системе централизованного теплоснабжения при наличии таких расходов</t>
  </si>
  <si>
    <t>связанную с сокращением потерь в тепловых сетях, сменой видов и (или) марки основного и (или) резервного топлива на источниках тепловой энергии, реализацией энергосервисного договора (контракта) в размере, определенном по решению регулируемой организации, плату за подключение (технологическое присоединение) к системам централизованного теплоснабжения (раздельно по каждой системе, если регулируемая организация эксплуатирует несколько таких систем)</t>
  </si>
  <si>
    <t>Группа 3. Реконструкция или модернизация существующих объектов системы централизованного теплоснабжения в целях снижения уровня износа существующих объектов системы централизованного теплоснабжения и (или) поставки энергии от разных источников</t>
  </si>
  <si>
    <t>7.6</t>
  </si>
  <si>
    <t>Расходы 
на оплату лизинговых платежей 
по договору финансо-вой аренды (лизинга) (стр. 1.6 ФП)</t>
  </si>
  <si>
    <t>-</t>
  </si>
  <si>
    <t>628007, Россия, Тюменская область, Ханты-Мансийский автономный округ-Югра, г. Ханты-Мансийск, ул. Мира, 104</t>
  </si>
  <si>
    <t>2017-2026</t>
  </si>
  <si>
    <t>Начальник ПТО – Жевлаков Т.В.
Начальник ООТиПП – Нефедова А.В.</t>
  </si>
  <si>
    <t>тел. 8 (34676) 3-22-25
E-mail: ute.97@mail.ru</t>
  </si>
  <si>
    <t>Департамент строительства и жилищно-коммунального комплекса Ханты-Мансийского автономного округа – Югры</t>
  </si>
  <si>
    <t>телефон: 8 (3467) 36-01-40 доб. 2006
E-mail: SulimaMN@admhmao.ru</t>
  </si>
  <si>
    <t>Администрация города Урай</t>
  </si>
  <si>
    <t>Юридический  и почтовый адрес: 628285, Тюменская область, ХМАО-Югра, г. Урай, микрорайон 2, дом 60</t>
  </si>
  <si>
    <t>Глава города Урай                                                                                                              Закирзянов Тимур Раисович</t>
  </si>
  <si>
    <t>N п/п</t>
  </si>
  <si>
    <t>Фактические значение, 2016</t>
  </si>
  <si>
    <t>Утверждаемый период 2027</t>
  </si>
  <si>
    <t>Удельный расход электрической энергии на выработку и передачу тепловой энергии на 1 Гкал</t>
  </si>
  <si>
    <t>кВтч/Гкал</t>
  </si>
  <si>
    <t>Удельный расход топлива на производство единицы тепловой энергии, отпускаемой с коллекторов источников тепловой энергии</t>
  </si>
  <si>
    <t>кг у.т/Гкал</t>
  </si>
  <si>
    <t xml:space="preserve">Износ объектов системы теплоснабжения с выделением процента износа объектов, существующих на начало реализации Инвестиционной программы </t>
  </si>
  <si>
    <t>% всего</t>
  </si>
  <si>
    <t>% сетей</t>
  </si>
  <si>
    <t>% котельного оборудования</t>
  </si>
  <si>
    <t>Потери тепловой энергии при передаче тепловой энергии по тепловым сетям</t>
  </si>
  <si>
    <t>% от отпуска тепловой энергии в сеть</t>
  </si>
  <si>
    <t>Потери теплоносителя при передаче тепловой энергии по тепловым сетям</t>
  </si>
  <si>
    <t>куб. м. для пара</t>
  </si>
  <si>
    <t>Объем выбросов парниковых газов при производстве</t>
  </si>
  <si>
    <t>тонн/тыс. Гкал</t>
  </si>
  <si>
    <t>IV. Показатели надежности и энергетической эффективности объектов централизованного теплоснабжения АО "Урайтеплоэнергия" г. Урай на 2017-2026 годы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</si>
  <si>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</si>
  <si>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</si>
  <si>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Удельный расход топлива на производство единицы тепловой энергии, отпускаемой с коллекторов источников тепловой энергии,
кг у.т./Гкал</t>
  </si>
  <si>
    <t>2019-2020</t>
  </si>
  <si>
    <t>2021-2026</t>
  </si>
  <si>
    <t>Строительство магистральной теплотрассы Ø530 мм с применением тепловой изоляции ППУ</t>
  </si>
  <si>
    <t>х</t>
  </si>
  <si>
    <t>Реконструкция теплотрассы для теплоснабжения жилого дома № 71 микрорайона 2</t>
  </si>
  <si>
    <t>Реконструкция теплотрассы Ø325 мм от ТКБ-4 до ТК10/2 по ул. Механиков</t>
  </si>
  <si>
    <t>Реконструкция магистральной теплотрассы Ø325 мм ул. Космонавтов от ТКН-7 (около ДК "Нефтяник") до ТКН-15 (около ж.д. Д-43)</t>
  </si>
  <si>
    <t>Реконструкция наружных магистральных сетей теплоснабжения  Ø530 от ТК-28 (около Стоматологии) до ТК28/2 (около Западный-12),  Ø325 от ТК28/2 (около Западный-12) до ТКН-6 (около Центра красоты и здоровья)</t>
  </si>
  <si>
    <t> Реконструкция магистральной сети теплосети от кот. Нефтяник до вахты 80 (участок от котельной "Нефтяник" до ТК-10/1)</t>
  </si>
  <si>
    <t> Реконструкция  горелок на паровых котлах ДКВР-10/13 на котельной "Промбаза"</t>
  </si>
  <si>
    <t>Модернизация деаэратора 2-3 оч. на котельной "Промбаза"</t>
  </si>
  <si>
    <t>Замена котлов ДЕ-25/14 в количестве 4 шт. на котельной «Нефтяник»</t>
  </si>
  <si>
    <t>Итого по предприятию</t>
  </si>
  <si>
    <t>2017</t>
  </si>
  <si>
    <t>10.9</t>
  </si>
  <si>
    <t>10.10</t>
  </si>
  <si>
    <t>10.11</t>
  </si>
  <si>
    <t>10.12</t>
  </si>
  <si>
    <t>10.13</t>
  </si>
  <si>
    <t>10.14</t>
  </si>
  <si>
    <t>10.15</t>
  </si>
  <si>
    <t>Остаток финансирования</t>
  </si>
  <si>
    <t>Профинансировано к 2017 году</t>
  </si>
  <si>
    <t>тепловая сеть</t>
  </si>
  <si>
    <t>г. Урай от ТКН-2А (напротив гост. Меридиан) до ТК по ул. Северная</t>
  </si>
  <si>
    <t>подземная безканальная</t>
  </si>
  <si>
    <t>3.1.3</t>
  </si>
  <si>
    <t>3.1.4</t>
  </si>
  <si>
    <t>3.1.5</t>
  </si>
  <si>
    <t>Реконструкция магистральной теплотрассы Ø325 мм ул. Космонавтов от ТКН-7 (около ДК "Нефтяник") до ТКН-15 (около жилого дома Д-43)</t>
  </si>
  <si>
    <t>Реконструкция магистральной сети теплосети от кот. Нефтяник до вахты 80 (участок от котельной "Нефтяник" до ТК-10/1)</t>
  </si>
  <si>
    <t>г. Урай от ТК-2/3-6а возле жилого дома 2-51 до угла поворота ужилого дома 2-76</t>
  </si>
  <si>
    <t>г. Урай от ТКБ-4 до ТК10/2 по ул. Механиков</t>
  </si>
  <si>
    <t>г. Урай от ТКН-7 около ДК "Нефтяник"  до ТКН-15 около жилого дома Д-43</t>
  </si>
  <si>
    <t>г. Урай участок  Ø325 мм от ТК-28/1 около жилого дома Западный-16 , до ТКН-6  около Центра красоты и здоровья</t>
  </si>
  <si>
    <t>г. Урай от котельной "Нефтяник" до ТК-10/1</t>
  </si>
  <si>
    <t>3.2.3</t>
  </si>
  <si>
    <t>Реконструкция  горелок на паровых котлах ДКВР-10/13 на котельной "Промбаза"</t>
  </si>
  <si>
    <t>Замена котлов ДЕ-25/14  на котельной «Нефтяник»</t>
  </si>
  <si>
    <t>котельная</t>
  </si>
  <si>
    <t>г. Урай котельная Промбаза, Проезд 4, Подъезд  3/1</t>
  </si>
  <si>
    <t>г. Урай котельная Нефтяник, ул.Нефтяников, 2А</t>
  </si>
  <si>
    <t>86:14:0101004:6221</t>
  </si>
  <si>
    <t>86:14:0101009:76</t>
  </si>
  <si>
    <t>86:14:0000000:2414</t>
  </si>
  <si>
    <t>86:14:0000000:2455</t>
  </si>
  <si>
    <t>86:14:0001009:0382</t>
  </si>
  <si>
    <t>86:14:0102001:81</t>
  </si>
  <si>
    <t>86:14:0101007:577</t>
  </si>
  <si>
    <t>2018</t>
  </si>
  <si>
    <t>2019</t>
  </si>
  <si>
    <t>Привлеченные средства на возвратной основе (стр. 3 ФП)</t>
  </si>
  <si>
    <t>2020</t>
  </si>
  <si>
    <t>2021</t>
  </si>
  <si>
    <t>2022</t>
  </si>
  <si>
    <t>2024</t>
  </si>
  <si>
    <t>2026</t>
  </si>
  <si>
    <t>13</t>
  </si>
  <si>
    <t>14</t>
  </si>
  <si>
    <t>15</t>
  </si>
  <si>
    <t>16</t>
  </si>
  <si>
    <t>Строительство магистральной теплотрассы Ø530 мм с применением тепловой изоляции ППУ.</t>
  </si>
  <si>
    <t xml:space="preserve">Реконструкция теплотрассы для теплоснабжения жилого дома № 71 микрорайона 2. </t>
  </si>
  <si>
    <t>Отношение величины технологических потерь тепловой энергии, теплоносителя к материальной характеристике тепловой сети, Гкал/м2</t>
  </si>
  <si>
    <t>Величина технологических потерь при передаче тепловой энергии, теплоносителя по тепловым сетям, Гкал</t>
  </si>
  <si>
    <t xml:space="preserve">Реконструкция теплотрассы Ø325 мм от ТКБ-4 до ТК10/2 по ул. Механиков </t>
  </si>
  <si>
    <t>Реконструкция наружных магистральных сетей теплоснабжения  Ø530 от ТК-28 (около Стоматологии) до ТК28/2 (около Западный-12),  Ø325 от ТК28/2 (около Западный-12) до ТКН-6 (около Центра красоты и здоровья).</t>
  </si>
  <si>
    <t>Директор Департамента строительства и жилищно-коммунального комплекса Ханты-Мансийского автономного округа – Югры – 
Каров Матвей Игоревич</t>
  </si>
  <si>
    <t>Установленная мощность Гкал/ч-/Условный диаметр мм.</t>
  </si>
  <si>
    <t>КПД котлоагрегатов %/ пропускная способность т/ч</t>
  </si>
  <si>
    <t>Удельный расход эл.энергии кВт/ч/Гкал /Протяжен-ность (в однотрубном исчислении), км</t>
  </si>
  <si>
    <t xml:space="preserve">Для сетей - способ прокладки, материал </t>
  </si>
  <si>
    <t>Присоединенная тепловая нагрузка, Гкал/ч</t>
  </si>
  <si>
    <t>Котельная/Тепловая сеть</t>
  </si>
  <si>
    <t>подземная безканальная, минвата</t>
  </si>
  <si>
    <t>подземная безканальная, ППУ</t>
  </si>
  <si>
    <t>"Приложение к приказу Департамента 
строительства и жилищно-коммунального комплекса Ханты-Мансийского автономного округа - Югры
от 25.10.2017 № 179-П</t>
  </si>
  <si>
    <t xml:space="preserve">I. Паспорт инвестиционной программы АО "Урайтеплоэнергия" в сфере теплоснабжения г. Урай на 2017-2026 годы </t>
  </si>
  <si>
    <t>Наименование регулируемой организации, 
в отношении которой разрабатывается инвестиционная программа в сфере теплоснабжения, ИНН</t>
  </si>
  <si>
    <t>АО "Урайтеплоэнергия", 8606012954</t>
  </si>
  <si>
    <t>Юридический и почтовый адрес: 628285, Россия, Ханты-Мансийский Автономный округ-Югра, город Урай,  улица Пионеров, дом 4</t>
  </si>
  <si>
    <t>2017-2026 годы</t>
  </si>
  <si>
    <t xml:space="preserve">Начальник МКУ «УЖКХ г.Урай» Лаушкин Олег Александрович  тел. +7 (34676) 2-33-84 (доб. 371)
E-mail: mdez@inbox.ru </t>
  </si>
  <si>
    <t xml:space="preserve">II. Инвестиционная программа АО "Урайтеплоэнергия" в сфере теплоснабжения г. Урай на 2017-2026 годы </t>
  </si>
  <si>
    <t>III. Плановые значения показателей, достижение которых предусмотрено в результате реализации мероприятий инвестиционной программы АО "Урайтеплоэнергия" в сфере теплоснабжения г. Урай на 2017-2026 годы</t>
  </si>
  <si>
    <t>Отношение величины технологических потерь тепловой энергии, теплоносителя к материальной характеристике тепловой сети, 
Гкал/м2</t>
  </si>
  <si>
    <t xml:space="preserve">по годам реализации 
</t>
  </si>
  <si>
    <t>V. Финансовый план АО "Урайтеплоэнергия" в сфере теплоснабжения г. Урай на 2017-2026 годы</t>
  </si>
  <si>
    <t>VI. Отчет о достижении плановых показателей надежности и энергетической эффективности объектов системы централизованного теплоснабжения за 2017 год</t>
  </si>
  <si>
    <t>VI. Отчет о достижении плановых показателей надежности и энергетической эффективности объектов системы централизованного теплоснабжения за 2018 год</t>
  </si>
  <si>
    <t>VI. Отчет об исполнении инвестиционной программы АО "Урайтеплоэнергия" в сфере теплоснабжения г. Урай на 2017-2026 годы за 2017 год</t>
  </si>
  <si>
    <t>VI. Отчет об исполнении инвестиционной программы АО "Урайтеплоэнергия" в сфере теплоснабжения г. Урай на 2017-2026 годы за 2018 год</t>
  </si>
  <si>
    <t>VI. Отчет об исполнении инвестиционной программы АО "Урайтеплоэнергия" в сфере теплоснабжения г. Урай на 2017-2026 годы за 2019 год</t>
  </si>
  <si>
    <t>VI. Отчет об исполнении инвестиционной программы АО "Урайтеплоэнергия" в сфере теплоснабжения г. Урай на 2017-2026 годы за 2020 год</t>
  </si>
  <si>
    <t>VI. Отчет о достижении плановых показателей надежности и энергетической эффективности объектов системы централизованного теплоснабжения за 2020 год</t>
  </si>
  <si>
    <t>VI. Отчет об исполнении инвестиционной программы АО "Урайтеплоэнергия" в сфере теплоснабжения г. Урай на 2017-2026 годы за 2021 год</t>
  </si>
  <si>
    <t>VI. Отчет о достижении плановых показателей надежности и энергетической эффективности объектов системы централизованного теплоснабжения за 2021 год</t>
  </si>
  <si>
    <t>VI. Отчет об исполнении инвестиционной программы АО "Урайтеплоэнергия" в сфере теплоснабжения г. Урай на 2017-2026 годы за 2022 год</t>
  </si>
  <si>
    <t>VI. Отчет о достижении плановых показателей надежности и энергетической эффективности объектов системы централизованного теплоснабжения за 2022 год</t>
  </si>
  <si>
    <t>VI. Отчет о достижении плановых показателей надежности и энергетической эффективности объектов системы централизованного теплоснабжения за 2019 год</t>
  </si>
  <si>
    <t>2.1.1., 3.1.1, 3.1.2, 3.1.3, 3.2.1</t>
  </si>
  <si>
    <t>2.1.1., 3.1.1, 3.1.2, 3.1.3. 3.1.4, 3.1.5, 3.2.1, 3.2.2, 3.2.3</t>
  </si>
  <si>
    <t>3.2.3.</t>
  </si>
  <si>
    <t xml:space="preserve">Расходы на реализацию инвестиционной программы (тыс. руб. без НДС) </t>
  </si>
  <si>
    <t>."</t>
  </si>
  <si>
    <t>Приложение к приказу Департамента 
строительства и жилищно-коммунального комплекса Ханты-Мансийского автономного округа - Югры
от 10.08.2023 № 42-Пр-33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</si>
</sst>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5"/>
      <name val="Times New Roman"/>
      <family val="1"/>
      <charset val="204"/>
    </font>
    <font>
      <sz val="9.8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4" fillId="0" borderId="0"/>
    <xf numFmtId="0" fontId="1" fillId="0" borderId="0"/>
    <xf numFmtId="0" fontId="20" fillId="0" borderId="0"/>
    <xf numFmtId="0" fontId="20" fillId="0" borderId="0"/>
  </cellStyleXfs>
  <cellXfs count="213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top"/>
    </xf>
    <xf numFmtId="0" fontId="11" fillId="0" borderId="0" xfId="0" applyFont="1"/>
    <xf numFmtId="0" fontId="4" fillId="0" borderId="11" xfId="0" applyFont="1" applyBorder="1" applyAlignment="1">
      <alignment horizontal="left" vertical="center" wrapText="1"/>
    </xf>
    <xf numFmtId="0" fontId="18" fillId="0" borderId="0" xfId="0" applyFont="1"/>
    <xf numFmtId="0" fontId="19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4" fontId="4" fillId="2" borderId="11" xfId="10" applyNumberFormat="1" applyFont="1" applyFill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2" fontId="15" fillId="0" borderId="11" xfId="0" applyNumberFormat="1" applyFont="1" applyBorder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3" fontId="15" fillId="3" borderId="11" xfId="0" applyNumberFormat="1" applyFont="1" applyFill="1" applyBorder="1" applyAlignment="1">
      <alignment horizontal="center" vertical="center" wrapText="1"/>
    </xf>
    <xf numFmtId="2" fontId="4" fillId="0" borderId="11" xfId="11" applyNumberFormat="1" applyFont="1" applyBorder="1" applyAlignment="1">
      <alignment horizontal="center" vertical="center" wrapText="1"/>
    </xf>
    <xf numFmtId="3" fontId="15" fillId="0" borderId="11" xfId="12" applyNumberFormat="1" applyFont="1" applyBorder="1" applyAlignment="1">
      <alignment horizontal="center" vertical="center" wrapText="1"/>
    </xf>
    <xf numFmtId="0" fontId="19" fillId="0" borderId="11" xfId="12" applyFont="1" applyBorder="1" applyAlignment="1">
      <alignment horizontal="center" vertical="center" wrapText="1"/>
    </xf>
    <xf numFmtId="0" fontId="19" fillId="0" borderId="0" xfId="12" applyFont="1" applyAlignment="1">
      <alignment horizontal="center" vertical="center"/>
    </xf>
    <xf numFmtId="0" fontId="15" fillId="0" borderId="11" xfId="12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2" fillId="0" borderId="0" xfId="0" applyFont="1"/>
    <xf numFmtId="0" fontId="23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19" fillId="0" borderId="11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2" borderId="13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5" fillId="2" borderId="13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15" fillId="3" borderId="11" xfId="0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left"/>
    </xf>
    <xf numFmtId="4" fontId="4" fillId="3" borderId="4" xfId="0" applyNumberFormat="1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 wrapText="1"/>
    </xf>
    <xf numFmtId="3" fontId="15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2" fontId="24" fillId="0" borderId="1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49" fontId="9" fillId="0" borderId="11" xfId="0" applyNumberFormat="1" applyFont="1" applyBorder="1" applyAlignment="1">
      <alignment horizontal="center" vertical="top"/>
    </xf>
    <xf numFmtId="165" fontId="4" fillId="0" borderId="11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 wrapText="1"/>
    </xf>
    <xf numFmtId="3" fontId="24" fillId="0" borderId="1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/>
    </xf>
    <xf numFmtId="4" fontId="16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3" fontId="4" fillId="3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14" fontId="4" fillId="0" borderId="1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12" xfId="0" applyBorder="1"/>
    <xf numFmtId="0" fontId="0" fillId="0" borderId="5" xfId="0" applyBorder="1"/>
    <xf numFmtId="0" fontId="0" fillId="0" borderId="0" xfId="0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15" fillId="0" borderId="11" xfId="0" applyFont="1" applyBorder="1" applyAlignment="1">
      <alignment horizontal="left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9" fontId="4" fillId="0" borderId="11" xfId="0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3" fontId="4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13">
    <cellStyle name="Обычный" xfId="0" builtinId="0"/>
    <cellStyle name="Обычный 11 2" xfId="10" xr:uid="{00000000-0005-0000-0000-000001000000}"/>
    <cellStyle name="Обычный 15" xfId="11" xr:uid="{00000000-0005-0000-0000-000002000000}"/>
    <cellStyle name="Обычный 2 2" xfId="9" xr:uid="{00000000-0005-0000-0000-000003000000}"/>
    <cellStyle name="Обычный 3 6" xfId="1" xr:uid="{00000000-0005-0000-0000-000004000000}"/>
    <cellStyle name="Обычный 3 6 2" xfId="5" xr:uid="{00000000-0005-0000-0000-000005000000}"/>
    <cellStyle name="Обычный 4" xfId="12" xr:uid="{00000000-0005-0000-0000-000006000000}"/>
    <cellStyle name="Процентный 2 2 2 2" xfId="6" xr:uid="{00000000-0005-0000-0000-000007000000}"/>
    <cellStyle name="Процентный 2 2 3" xfId="4" xr:uid="{00000000-0005-0000-0000-000008000000}"/>
    <cellStyle name="Процентный 2 2 3 2" xfId="7" xr:uid="{00000000-0005-0000-0000-000009000000}"/>
    <cellStyle name="Финансовый 2 2 2" xfId="2" xr:uid="{00000000-0005-0000-0000-00000A000000}"/>
    <cellStyle name="Финансовый 2 2 2 3" xfId="8" xr:uid="{00000000-0005-0000-0000-00000B000000}"/>
    <cellStyle name="Финансовый 2 2 3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24"/>
  <sheetViews>
    <sheetView view="pageBreakPreview" topLeftCell="A9" zoomScaleSheetLayoutView="100" workbookViewId="0">
      <selection activeCell="B21" sqref="B21"/>
    </sheetView>
  </sheetViews>
  <sheetFormatPr defaultColWidth="0.85546875" defaultRowHeight="12.75" customHeight="1" x14ac:dyDescent="0.2"/>
  <cols>
    <col min="1" max="1" width="40.7109375" style="2" customWidth="1"/>
    <col min="2" max="2" width="43.42578125" style="2" customWidth="1"/>
    <col min="3" max="16384" width="0.85546875" style="2"/>
  </cols>
  <sheetData>
    <row r="1" spans="1:2" s="4" customFormat="1" ht="12.75" hidden="1" customHeight="1" x14ac:dyDescent="0.2"/>
    <row r="2" spans="1:2" s="4" customFormat="1" ht="6" hidden="1" customHeight="1" x14ac:dyDescent="0.2"/>
    <row r="3" spans="1:2" s="4" customFormat="1" ht="18" hidden="1" customHeight="1" x14ac:dyDescent="0.2"/>
    <row r="4" spans="1:2" s="3" customFormat="1" ht="54" hidden="1" customHeight="1" x14ac:dyDescent="0.2"/>
    <row r="5" spans="1:2" ht="12" hidden="1" customHeight="1" x14ac:dyDescent="0.2"/>
    <row r="6" spans="1:2" s="5" customFormat="1" ht="15.75" hidden="1" customHeight="1" x14ac:dyDescent="0.25"/>
    <row r="7" spans="1:2" ht="12" hidden="1" customHeight="1" x14ac:dyDescent="0.2"/>
    <row r="8" spans="1:2" s="7" customFormat="1" ht="33.75" hidden="1" customHeight="1" x14ac:dyDescent="0.25">
      <c r="A8" s="131" t="s">
        <v>0</v>
      </c>
      <c r="B8" s="131"/>
    </row>
    <row r="9" spans="1:2" s="6" customFormat="1" ht="81" customHeight="1" x14ac:dyDescent="0.2">
      <c r="B9" s="127" t="s">
        <v>314</v>
      </c>
    </row>
    <row r="10" spans="1:2" s="1" customFormat="1" ht="81" customHeight="1" x14ac:dyDescent="0.2">
      <c r="B10" s="127" t="s">
        <v>285</v>
      </c>
    </row>
    <row r="11" spans="1:2" ht="33" customHeight="1" x14ac:dyDescent="0.2">
      <c r="A11" s="130" t="s">
        <v>286</v>
      </c>
      <c r="B11" s="130"/>
    </row>
    <row r="12" spans="1:2" ht="51" customHeight="1" x14ac:dyDescent="0.2">
      <c r="A12" s="113" t="s">
        <v>287</v>
      </c>
      <c r="B12" s="114" t="s">
        <v>288</v>
      </c>
    </row>
    <row r="13" spans="1:2" ht="43.5" customHeight="1" x14ac:dyDescent="0.2">
      <c r="A13" s="114" t="s">
        <v>1</v>
      </c>
      <c r="B13" s="115" t="s">
        <v>289</v>
      </c>
    </row>
    <row r="14" spans="1:2" ht="12.75" customHeight="1" x14ac:dyDescent="0.2">
      <c r="A14" s="113" t="s">
        <v>2</v>
      </c>
      <c r="B14" s="115" t="s">
        <v>290</v>
      </c>
    </row>
    <row r="15" spans="1:2" ht="27" customHeight="1" x14ac:dyDescent="0.2">
      <c r="A15" s="113" t="s">
        <v>12</v>
      </c>
      <c r="B15" s="114" t="s">
        <v>181</v>
      </c>
    </row>
    <row r="16" spans="1:2" ht="27" customHeight="1" x14ac:dyDescent="0.2">
      <c r="A16" s="113" t="s">
        <v>3</v>
      </c>
      <c r="B16" s="115" t="s">
        <v>182</v>
      </c>
    </row>
    <row r="17" spans="1:2" ht="39.75" customHeight="1" x14ac:dyDescent="0.2">
      <c r="A17" s="113" t="s">
        <v>4</v>
      </c>
      <c r="B17" s="114" t="s">
        <v>183</v>
      </c>
    </row>
    <row r="18" spans="1:2" ht="50.25" customHeight="1" x14ac:dyDescent="0.2">
      <c r="A18" s="113" t="s">
        <v>5</v>
      </c>
      <c r="B18" s="115" t="s">
        <v>179</v>
      </c>
    </row>
    <row r="19" spans="1:2" ht="51" x14ac:dyDescent="0.2">
      <c r="A19" s="114" t="s">
        <v>6</v>
      </c>
      <c r="B19" s="114" t="s">
        <v>276</v>
      </c>
    </row>
    <row r="20" spans="1:2" ht="27" customHeight="1" x14ac:dyDescent="0.2">
      <c r="A20" s="113" t="s">
        <v>7</v>
      </c>
      <c r="B20" s="115" t="s">
        <v>184</v>
      </c>
    </row>
    <row r="21" spans="1:2" ht="29.25" customHeight="1" x14ac:dyDescent="0.2">
      <c r="A21" s="114" t="s">
        <v>8</v>
      </c>
      <c r="B21" s="114" t="s">
        <v>185</v>
      </c>
    </row>
    <row r="22" spans="1:2" ht="38.25" x14ac:dyDescent="0.2">
      <c r="A22" s="113" t="s">
        <v>9</v>
      </c>
      <c r="B22" s="115" t="s">
        <v>186</v>
      </c>
    </row>
    <row r="23" spans="1:2" ht="37.5" customHeight="1" x14ac:dyDescent="0.2">
      <c r="A23" s="113" t="s">
        <v>10</v>
      </c>
      <c r="B23" s="114" t="s">
        <v>187</v>
      </c>
    </row>
    <row r="24" spans="1:2" ht="43.5" customHeight="1" x14ac:dyDescent="0.2">
      <c r="A24" s="114" t="s">
        <v>11</v>
      </c>
      <c r="B24" s="115" t="s">
        <v>291</v>
      </c>
    </row>
  </sheetData>
  <mergeCells count="2">
    <mergeCell ref="A11:B11"/>
    <mergeCell ref="A8:B8"/>
  </mergeCells>
  <phoneticPr fontId="2" type="noConversion"/>
  <printOptions horizontalCentered="1" verticalCentered="1"/>
  <pageMargins left="0" right="0" top="0" bottom="0" header="0" footer="0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AG13"/>
  <sheetViews>
    <sheetView view="pageBreakPreview" topLeftCell="I1" zoomScaleNormal="70" zoomScaleSheetLayoutView="100" workbookViewId="0">
      <selection activeCell="O17" sqref="O17"/>
    </sheetView>
  </sheetViews>
  <sheetFormatPr defaultColWidth="0.85546875" defaultRowHeight="15.75" customHeight="1" x14ac:dyDescent="0.25"/>
  <cols>
    <col min="1" max="1" width="6.85546875" style="8" bestFit="1" customWidth="1"/>
    <col min="2" max="2" width="56.5703125" style="8" customWidth="1"/>
    <col min="3" max="6" width="8" style="8" customWidth="1"/>
    <col min="7" max="7" width="11.5703125" style="8" customWidth="1"/>
    <col min="8" max="8" width="15.28515625" style="8" customWidth="1"/>
    <col min="9" max="9" width="21.140625" style="8" customWidth="1"/>
    <col min="10" max="10" width="18.85546875" style="8" customWidth="1"/>
    <col min="11" max="11" width="14.140625" style="8" customWidth="1"/>
    <col min="12" max="12" width="10.7109375" style="8" customWidth="1"/>
    <col min="13" max="13" width="15.28515625" style="8" customWidth="1"/>
    <col min="14" max="14" width="17" style="8" customWidth="1"/>
    <col min="15" max="15" width="7.7109375" style="8" customWidth="1"/>
    <col min="16" max="24" width="0.85546875" style="8" customWidth="1"/>
    <col min="25" max="25" width="9.42578125" style="8" bestFit="1" customWidth="1"/>
    <col min="26" max="26" width="10.7109375" style="8" customWidth="1"/>
    <col min="27" max="27" width="15.5703125" style="8" customWidth="1"/>
    <col min="28" max="28" width="9.42578125" style="8" bestFit="1" customWidth="1"/>
    <col min="29" max="29" width="15.140625" style="8" bestFit="1" customWidth="1"/>
    <col min="30" max="30" width="36.85546875" style="8" customWidth="1"/>
    <col min="31" max="31" width="11.42578125" style="8" bestFit="1" customWidth="1"/>
    <col min="32" max="32" width="17.7109375" style="8" customWidth="1"/>
    <col min="33" max="33" width="19.5703125" style="8" customWidth="1"/>
    <col min="34" max="16384" width="0.85546875" style="8"/>
  </cols>
  <sheetData>
    <row r="1" spans="1:33" ht="20.25" customHeight="1" x14ac:dyDescent="0.25">
      <c r="A1" s="195" t="s">
        <v>301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s="9" customFormat="1" ht="30.75" customHeight="1" x14ac:dyDescent="0.15">
      <c r="A2" s="148" t="s">
        <v>13</v>
      </c>
      <c r="B2" s="148" t="s">
        <v>143</v>
      </c>
      <c r="C2" s="140" t="s">
        <v>163</v>
      </c>
      <c r="D2" s="140"/>
      <c r="E2" s="140" t="s">
        <v>164</v>
      </c>
      <c r="F2" s="140"/>
      <c r="G2" s="140" t="s">
        <v>165</v>
      </c>
      <c r="H2" s="140"/>
      <c r="I2" s="140"/>
      <c r="J2" s="140"/>
      <c r="K2" s="140"/>
      <c r="L2" s="140" t="s">
        <v>166</v>
      </c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 t="s">
        <v>162</v>
      </c>
    </row>
    <row r="3" spans="1:33" s="9" customFormat="1" x14ac:dyDescent="0.15">
      <c r="A3" s="148"/>
      <c r="B3" s="148"/>
      <c r="C3" s="140" t="s">
        <v>144</v>
      </c>
      <c r="D3" s="140" t="s">
        <v>145</v>
      </c>
      <c r="E3" s="140" t="s">
        <v>144</v>
      </c>
      <c r="F3" s="140" t="s">
        <v>145</v>
      </c>
      <c r="G3" s="140" t="s">
        <v>68</v>
      </c>
      <c r="H3" s="140"/>
      <c r="I3" s="140"/>
      <c r="J3" s="140"/>
      <c r="K3" s="140" t="s">
        <v>30</v>
      </c>
      <c r="L3" s="140" t="s">
        <v>144</v>
      </c>
      <c r="M3" s="140" t="s">
        <v>145</v>
      </c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</row>
    <row r="4" spans="1:33" s="10" customFormat="1" ht="210.75" customHeight="1" x14ac:dyDescent="0.2">
      <c r="A4" s="148"/>
      <c r="B4" s="148"/>
      <c r="C4" s="140"/>
      <c r="D4" s="140"/>
      <c r="E4" s="140"/>
      <c r="F4" s="140"/>
      <c r="G4" s="48" t="s">
        <v>23</v>
      </c>
      <c r="H4" s="48" t="s">
        <v>26</v>
      </c>
      <c r="I4" s="48" t="s">
        <v>168</v>
      </c>
      <c r="J4" s="48" t="s">
        <v>28</v>
      </c>
      <c r="K4" s="140"/>
      <c r="L4" s="140"/>
      <c r="M4" s="48" t="s">
        <v>152</v>
      </c>
      <c r="N4" s="48" t="s">
        <v>169</v>
      </c>
      <c r="O4" s="140" t="s">
        <v>170</v>
      </c>
      <c r="P4" s="140"/>
      <c r="Q4" s="140"/>
      <c r="R4" s="140"/>
      <c r="S4" s="140"/>
      <c r="T4" s="140"/>
      <c r="U4" s="140"/>
      <c r="V4" s="140"/>
      <c r="W4" s="140"/>
      <c r="X4" s="140"/>
      <c r="Y4" s="48" t="s">
        <v>153</v>
      </c>
      <c r="Z4" s="48" t="s">
        <v>154</v>
      </c>
      <c r="AA4" s="48" t="s">
        <v>171</v>
      </c>
      <c r="AB4" s="48" t="s">
        <v>158</v>
      </c>
      <c r="AC4" s="48" t="s">
        <v>172</v>
      </c>
      <c r="AD4" s="48" t="s">
        <v>173</v>
      </c>
      <c r="AE4" s="48" t="s">
        <v>138</v>
      </c>
      <c r="AF4" s="48" t="s">
        <v>41</v>
      </c>
      <c r="AG4" s="140"/>
    </row>
    <row r="5" spans="1:33" s="57" customFormat="1" x14ac:dyDescent="0.2">
      <c r="A5" s="192" t="s">
        <v>85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6"/>
    </row>
    <row r="6" spans="1:33" s="57" customFormat="1" x14ac:dyDescent="0.2">
      <c r="A6" s="184" t="s">
        <v>167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</row>
    <row r="7" spans="1:33" s="57" customForma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</row>
    <row r="8" spans="1:33" s="57" customFormat="1" ht="31.5" x14ac:dyDescent="0.2">
      <c r="A8" s="75" t="s">
        <v>89</v>
      </c>
      <c r="B8" s="17" t="s">
        <v>214</v>
      </c>
      <c r="C8" s="75" t="s">
        <v>258</v>
      </c>
      <c r="D8" s="75" t="s">
        <v>258</v>
      </c>
      <c r="E8" s="75" t="s">
        <v>259</v>
      </c>
      <c r="F8" s="75" t="s">
        <v>259</v>
      </c>
      <c r="G8" s="41">
        <v>300</v>
      </c>
      <c r="H8" s="41">
        <v>310</v>
      </c>
      <c r="I8" s="41">
        <v>2.5499999999999998</v>
      </c>
      <c r="J8" s="17" t="s">
        <v>234</v>
      </c>
      <c r="K8" s="41" t="s">
        <v>178</v>
      </c>
      <c r="L8" s="79">
        <v>20210</v>
      </c>
      <c r="M8" s="85">
        <f>AF8-AC8</f>
        <v>5294.66</v>
      </c>
      <c r="N8" s="103">
        <v>0</v>
      </c>
      <c r="O8" s="193">
        <v>0</v>
      </c>
      <c r="P8" s="193"/>
      <c r="Q8" s="193"/>
      <c r="R8" s="193"/>
      <c r="S8" s="193"/>
      <c r="T8" s="193"/>
      <c r="U8" s="193"/>
      <c r="V8" s="193"/>
      <c r="W8" s="193"/>
      <c r="X8" s="193"/>
      <c r="Y8" s="103">
        <v>0</v>
      </c>
      <c r="Z8" s="103">
        <v>0</v>
      </c>
      <c r="AA8" s="103">
        <v>0</v>
      </c>
      <c r="AB8" s="103">
        <v>0</v>
      </c>
      <c r="AC8" s="111">
        <v>27166.61</v>
      </c>
      <c r="AD8" s="103">
        <v>0</v>
      </c>
      <c r="AE8" s="103">
        <v>0</v>
      </c>
      <c r="AF8" s="103">
        <v>32461.27</v>
      </c>
      <c r="AG8" s="121"/>
    </row>
    <row r="9" spans="1:33" s="57" customFormat="1" ht="47.25" x14ac:dyDescent="0.2">
      <c r="A9" s="75" t="s">
        <v>235</v>
      </c>
      <c r="B9" s="17" t="s">
        <v>238</v>
      </c>
      <c r="C9" s="75" t="s">
        <v>259</v>
      </c>
      <c r="D9" s="75" t="s">
        <v>259</v>
      </c>
      <c r="E9" s="75" t="s">
        <v>261</v>
      </c>
      <c r="F9" s="75" t="s">
        <v>261</v>
      </c>
      <c r="G9" s="41">
        <v>300</v>
      </c>
      <c r="H9" s="41">
        <v>310</v>
      </c>
      <c r="I9" s="41">
        <v>0.15</v>
      </c>
      <c r="J9" s="17" t="s">
        <v>234</v>
      </c>
      <c r="K9" s="41" t="s">
        <v>178</v>
      </c>
      <c r="L9" s="79">
        <v>6013</v>
      </c>
      <c r="M9" s="85">
        <f>AF9-AC9</f>
        <v>1159.2000000000003</v>
      </c>
      <c r="N9" s="103">
        <v>0</v>
      </c>
      <c r="O9" s="193">
        <v>0</v>
      </c>
      <c r="P9" s="193"/>
      <c r="Q9" s="193"/>
      <c r="R9" s="193"/>
      <c r="S9" s="193"/>
      <c r="T9" s="193"/>
      <c r="U9" s="193"/>
      <c r="V9" s="193"/>
      <c r="W9" s="193"/>
      <c r="X9" s="193"/>
      <c r="Y9" s="103">
        <v>0</v>
      </c>
      <c r="Z9" s="103">
        <v>0</v>
      </c>
      <c r="AA9" s="103">
        <v>0</v>
      </c>
      <c r="AB9" s="103">
        <v>0</v>
      </c>
      <c r="AC9" s="111">
        <v>2689.18</v>
      </c>
      <c r="AD9" s="103">
        <v>0</v>
      </c>
      <c r="AE9" s="103">
        <v>0</v>
      </c>
      <c r="AF9" s="103">
        <v>3848.38</v>
      </c>
      <c r="AG9" s="17"/>
    </row>
    <row r="10" spans="1:33" s="57" customFormat="1" x14ac:dyDescent="0.2">
      <c r="A10" s="184" t="s">
        <v>90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</row>
    <row r="11" spans="1:33" s="57" customFormat="1" ht="31.5" x14ac:dyDescent="0.2">
      <c r="A11" s="75" t="s">
        <v>92</v>
      </c>
      <c r="B11" s="17" t="s">
        <v>219</v>
      </c>
      <c r="C11" s="75" t="s">
        <v>259</v>
      </c>
      <c r="D11" s="75" t="s">
        <v>259</v>
      </c>
      <c r="E11" s="75" t="s">
        <v>259</v>
      </c>
      <c r="F11" s="75" t="s">
        <v>259</v>
      </c>
      <c r="G11" s="41" t="s">
        <v>178</v>
      </c>
      <c r="H11" s="41" t="s">
        <v>178</v>
      </c>
      <c r="I11" s="41" t="s">
        <v>178</v>
      </c>
      <c r="J11" s="41" t="s">
        <v>178</v>
      </c>
      <c r="K11" s="122">
        <v>120</v>
      </c>
      <c r="L11" s="79">
        <v>404</v>
      </c>
      <c r="M11" s="122">
        <v>404</v>
      </c>
      <c r="N11" s="41">
        <v>0</v>
      </c>
      <c r="O11" s="148">
        <v>0</v>
      </c>
      <c r="P11" s="148"/>
      <c r="Q11" s="148"/>
      <c r="R11" s="148"/>
      <c r="S11" s="148"/>
      <c r="T11" s="148"/>
      <c r="U11" s="148"/>
      <c r="V11" s="148"/>
      <c r="W11" s="148"/>
      <c r="X11" s="148"/>
      <c r="Y11" s="41">
        <v>0</v>
      </c>
      <c r="Z11" s="41">
        <v>0</v>
      </c>
      <c r="AA11" s="41">
        <v>0</v>
      </c>
      <c r="AB11" s="41">
        <v>0</v>
      </c>
      <c r="AC11" s="122">
        <v>0</v>
      </c>
      <c r="AD11" s="41">
        <v>0</v>
      </c>
      <c r="AE11" s="41">
        <v>0</v>
      </c>
      <c r="AF11" s="41">
        <v>404</v>
      </c>
      <c r="AG11" s="17"/>
    </row>
    <row r="12" spans="1:33" s="57" customFormat="1" x14ac:dyDescent="0.2">
      <c r="A12" s="189" t="s">
        <v>93</v>
      </c>
      <c r="B12" s="190"/>
      <c r="C12" s="145"/>
      <c r="D12" s="145"/>
      <c r="E12" s="145"/>
      <c r="F12" s="145"/>
      <c r="G12" s="145"/>
      <c r="H12" s="145"/>
      <c r="I12" s="145"/>
      <c r="J12" s="145"/>
      <c r="K12" s="146"/>
      <c r="L12" s="79">
        <f>L9+L11+L8</f>
        <v>26627</v>
      </c>
      <c r="M12" s="79">
        <f t="shared" ref="M12:AF12" si="0">M9+M11+M8</f>
        <v>6857.8600000000006</v>
      </c>
      <c r="N12" s="79">
        <f t="shared" si="0"/>
        <v>0</v>
      </c>
      <c r="O12" s="212">
        <f t="shared" si="0"/>
        <v>0</v>
      </c>
      <c r="P12" s="186"/>
      <c r="Q12" s="186"/>
      <c r="R12" s="186"/>
      <c r="S12" s="186"/>
      <c r="T12" s="186"/>
      <c r="U12" s="186"/>
      <c r="V12" s="186"/>
      <c r="W12" s="186"/>
      <c r="X12" s="187"/>
      <c r="Y12" s="79">
        <f t="shared" si="0"/>
        <v>0</v>
      </c>
      <c r="Z12" s="79">
        <f t="shared" si="0"/>
        <v>0</v>
      </c>
      <c r="AA12" s="79">
        <f t="shared" si="0"/>
        <v>0</v>
      </c>
      <c r="AB12" s="79">
        <f t="shared" si="0"/>
        <v>0</v>
      </c>
      <c r="AC12" s="79">
        <f t="shared" si="0"/>
        <v>29855.79</v>
      </c>
      <c r="AD12" s="79">
        <f t="shared" si="0"/>
        <v>0</v>
      </c>
      <c r="AE12" s="79">
        <f t="shared" si="0"/>
        <v>0</v>
      </c>
      <c r="AF12" s="79">
        <f t="shared" si="0"/>
        <v>36713.65</v>
      </c>
      <c r="AG12" s="17"/>
    </row>
    <row r="13" spans="1:33" s="57" customFormat="1" x14ac:dyDescent="0.2">
      <c r="A13" s="189" t="s">
        <v>94</v>
      </c>
      <c r="B13" s="190"/>
      <c r="C13" s="145"/>
      <c r="D13" s="145"/>
      <c r="E13" s="145"/>
      <c r="F13" s="145"/>
      <c r="G13" s="145"/>
      <c r="H13" s="145"/>
      <c r="I13" s="145"/>
      <c r="J13" s="145"/>
      <c r="K13" s="146"/>
      <c r="L13" s="79">
        <f>L12</f>
        <v>26627</v>
      </c>
      <c r="M13" s="79">
        <f t="shared" ref="M13:AF13" si="1">M12</f>
        <v>6857.8600000000006</v>
      </c>
      <c r="N13" s="79">
        <f t="shared" si="1"/>
        <v>0</v>
      </c>
      <c r="O13" s="212">
        <f t="shared" si="1"/>
        <v>0</v>
      </c>
      <c r="P13" s="186"/>
      <c r="Q13" s="186"/>
      <c r="R13" s="186"/>
      <c r="S13" s="186"/>
      <c r="T13" s="186"/>
      <c r="U13" s="186"/>
      <c r="V13" s="186"/>
      <c r="W13" s="186"/>
      <c r="X13" s="187"/>
      <c r="Y13" s="79">
        <f t="shared" si="1"/>
        <v>0</v>
      </c>
      <c r="Z13" s="79">
        <f t="shared" si="1"/>
        <v>0</v>
      </c>
      <c r="AA13" s="79">
        <f t="shared" si="1"/>
        <v>0</v>
      </c>
      <c r="AB13" s="79">
        <f t="shared" si="1"/>
        <v>0</v>
      </c>
      <c r="AC13" s="79">
        <f t="shared" si="1"/>
        <v>29855.79</v>
      </c>
      <c r="AD13" s="79">
        <f t="shared" si="1"/>
        <v>0</v>
      </c>
      <c r="AE13" s="79">
        <f t="shared" si="1"/>
        <v>0</v>
      </c>
      <c r="AF13" s="79">
        <f t="shared" si="1"/>
        <v>36713.65</v>
      </c>
      <c r="AG13" s="17"/>
    </row>
  </sheetData>
  <mergeCells count="28">
    <mergeCell ref="A1:AG1"/>
    <mergeCell ref="A2:A4"/>
    <mergeCell ref="B2:B4"/>
    <mergeCell ref="C2:D2"/>
    <mergeCell ref="E2:F2"/>
    <mergeCell ref="G2:K2"/>
    <mergeCell ref="L2:AF2"/>
    <mergeCell ref="AG2:AG4"/>
    <mergeCell ref="C3:C4"/>
    <mergeCell ref="D3:D4"/>
    <mergeCell ref="E3:E4"/>
    <mergeCell ref="F3:F4"/>
    <mergeCell ref="G3:J3"/>
    <mergeCell ref="K3:K4"/>
    <mergeCell ref="L3:L4"/>
    <mergeCell ref="M3:AF3"/>
    <mergeCell ref="O4:X4"/>
    <mergeCell ref="A7:AG7"/>
    <mergeCell ref="A6:AG6"/>
    <mergeCell ref="A5:AG5"/>
    <mergeCell ref="O8:X8"/>
    <mergeCell ref="O9:X9"/>
    <mergeCell ref="A10:AG10"/>
    <mergeCell ref="O11:X11"/>
    <mergeCell ref="O13:X13"/>
    <mergeCell ref="A12:K12"/>
    <mergeCell ref="A13:K13"/>
    <mergeCell ref="O12:X12"/>
  </mergeCells>
  <pageMargins left="0.39370078740157483" right="0.31496062992125984" top="0.78740157480314965" bottom="0.39370078740157483" header="0.19685039370078741" footer="0.19685039370078741"/>
  <pageSetup paperSize="8" scale="54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L10"/>
  <sheetViews>
    <sheetView view="pageBreakPreview" zoomScale="160" zoomScaleNormal="100" zoomScaleSheetLayoutView="160" workbookViewId="0">
      <selection sqref="A1:L1"/>
    </sheetView>
  </sheetViews>
  <sheetFormatPr defaultColWidth="0.85546875" defaultRowHeight="15.75" customHeight="1" x14ac:dyDescent="0.25"/>
  <cols>
    <col min="1" max="1" width="5.5703125" style="8" customWidth="1"/>
    <col min="2" max="2" width="44.7109375" style="8" customWidth="1"/>
    <col min="3" max="11" width="13.28515625" style="8" customWidth="1"/>
    <col min="12" max="12" width="11.140625" style="8" bestFit="1" customWidth="1"/>
    <col min="13" max="16384" width="0.85546875" style="8"/>
  </cols>
  <sheetData>
    <row r="1" spans="1:12" s="12" customFormat="1" ht="15.75" customHeight="1" x14ac:dyDescent="0.25">
      <c r="A1" s="130" t="s">
        <v>308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14" customFormat="1" ht="13.5" customHeight="1" x14ac:dyDescent="0.2">
      <c r="A2" s="206" t="s">
        <v>188</v>
      </c>
      <c r="B2" s="206" t="s">
        <v>14</v>
      </c>
      <c r="C2" s="209" t="s">
        <v>112</v>
      </c>
      <c r="D2" s="210"/>
      <c r="E2" s="210"/>
      <c r="F2" s="211"/>
      <c r="G2" s="209" t="s">
        <v>111</v>
      </c>
      <c r="H2" s="210"/>
      <c r="I2" s="210"/>
      <c r="J2" s="210"/>
      <c r="K2" s="210"/>
      <c r="L2" s="211"/>
    </row>
    <row r="3" spans="1:12" s="64" customFormat="1" ht="90" customHeight="1" x14ac:dyDescent="0.2">
      <c r="A3" s="207"/>
      <c r="B3" s="207"/>
      <c r="C3" s="202" t="s">
        <v>206</v>
      </c>
      <c r="D3" s="203"/>
      <c r="E3" s="202" t="s">
        <v>207</v>
      </c>
      <c r="F3" s="203"/>
      <c r="G3" s="202" t="s">
        <v>208</v>
      </c>
      <c r="H3" s="203"/>
      <c r="I3" s="202" t="s">
        <v>272</v>
      </c>
      <c r="J3" s="203"/>
      <c r="K3" s="202" t="s">
        <v>273</v>
      </c>
      <c r="L3" s="203"/>
    </row>
    <row r="4" spans="1:12" s="64" customFormat="1" ht="13.5" customHeight="1" x14ac:dyDescent="0.2">
      <c r="A4" s="208"/>
      <c r="B4" s="208"/>
      <c r="C4" s="98" t="s">
        <v>144</v>
      </c>
      <c r="D4" s="98" t="s">
        <v>145</v>
      </c>
      <c r="E4" s="98" t="s">
        <v>144</v>
      </c>
      <c r="F4" s="98" t="s">
        <v>145</v>
      </c>
      <c r="G4" s="98" t="s">
        <v>144</v>
      </c>
      <c r="H4" s="98" t="s">
        <v>145</v>
      </c>
      <c r="I4" s="98" t="s">
        <v>144</v>
      </c>
      <c r="J4" s="98" t="s">
        <v>145</v>
      </c>
      <c r="K4" s="98" t="s">
        <v>144</v>
      </c>
      <c r="L4" s="98" t="s">
        <v>145</v>
      </c>
    </row>
    <row r="5" spans="1:12" s="15" customFormat="1" ht="13.5" customHeight="1" x14ac:dyDescent="0.2">
      <c r="A5" s="99">
        <v>1</v>
      </c>
      <c r="B5" s="99">
        <v>2</v>
      </c>
      <c r="C5" s="99">
        <v>3</v>
      </c>
      <c r="D5" s="99">
        <v>4</v>
      </c>
      <c r="E5" s="99">
        <v>5</v>
      </c>
      <c r="F5" s="99">
        <v>6</v>
      </c>
      <c r="G5" s="99">
        <v>7</v>
      </c>
      <c r="H5" s="99">
        <v>8</v>
      </c>
      <c r="I5" s="99">
        <v>9</v>
      </c>
      <c r="J5" s="99">
        <v>10</v>
      </c>
      <c r="K5" s="99">
        <v>11</v>
      </c>
      <c r="L5" s="99">
        <v>12</v>
      </c>
    </row>
    <row r="6" spans="1:12" s="13" customFormat="1" ht="25.5" x14ac:dyDescent="0.2">
      <c r="A6" s="91">
        <v>1</v>
      </c>
      <c r="B6" s="92" t="s">
        <v>274</v>
      </c>
      <c r="C6" s="91">
        <v>0.3</v>
      </c>
      <c r="D6" s="91">
        <v>0.68</v>
      </c>
      <c r="E6" s="91">
        <v>0</v>
      </c>
      <c r="F6" s="91">
        <v>0</v>
      </c>
      <c r="G6" s="91">
        <v>162.36000000000001</v>
      </c>
      <c r="H6" s="91">
        <v>172.96</v>
      </c>
      <c r="I6" s="91">
        <v>3.28</v>
      </c>
      <c r="J6" s="91">
        <v>1.35</v>
      </c>
      <c r="K6" s="101">
        <v>52810</v>
      </c>
      <c r="L6" s="101">
        <v>48175.42</v>
      </c>
    </row>
    <row r="7" spans="1:12" s="13" customFormat="1" ht="38.25" x14ac:dyDescent="0.2">
      <c r="A7" s="91">
        <v>2</v>
      </c>
      <c r="B7" s="92" t="s">
        <v>238</v>
      </c>
      <c r="C7" s="91">
        <v>0.3</v>
      </c>
      <c r="D7" s="91">
        <v>0.68</v>
      </c>
      <c r="E7" s="91">
        <v>0</v>
      </c>
      <c r="F7" s="91">
        <v>0</v>
      </c>
      <c r="G7" s="91">
        <v>162.36000000000001</v>
      </c>
      <c r="H7" s="91">
        <v>172.96</v>
      </c>
      <c r="I7" s="91">
        <v>3.28</v>
      </c>
      <c r="J7" s="93">
        <v>1.35</v>
      </c>
      <c r="K7" s="101">
        <v>52810</v>
      </c>
      <c r="L7" s="101">
        <v>48175.42</v>
      </c>
    </row>
    <row r="8" spans="1:12" s="13" customFormat="1" ht="25.5" x14ac:dyDescent="0.2">
      <c r="A8" s="91">
        <v>3</v>
      </c>
      <c r="B8" s="92" t="s">
        <v>219</v>
      </c>
      <c r="C8" s="91">
        <v>0.3</v>
      </c>
      <c r="D8" s="91">
        <v>0.68</v>
      </c>
      <c r="E8" s="91">
        <v>0</v>
      </c>
      <c r="F8" s="91">
        <v>0</v>
      </c>
      <c r="G8" s="91">
        <v>162.36000000000001</v>
      </c>
      <c r="H8" s="91">
        <v>172.96</v>
      </c>
      <c r="I8" s="91">
        <v>3.28</v>
      </c>
      <c r="J8" s="91">
        <v>1.35</v>
      </c>
      <c r="K8" s="101">
        <v>52810</v>
      </c>
      <c r="L8" s="101">
        <v>48175.42</v>
      </c>
    </row>
    <row r="9" spans="1:12" s="13" customFormat="1" ht="12.75" customHeight="1" x14ac:dyDescent="0.2">
      <c r="A9" s="204" t="s">
        <v>221</v>
      </c>
      <c r="B9" s="205"/>
      <c r="C9" s="94">
        <v>0.3</v>
      </c>
      <c r="D9" s="94">
        <v>0.68</v>
      </c>
      <c r="E9" s="94">
        <v>0</v>
      </c>
      <c r="F9" s="94">
        <v>0</v>
      </c>
      <c r="G9" s="94">
        <f>G7</f>
        <v>162.36000000000001</v>
      </c>
      <c r="H9" s="94">
        <v>172.96</v>
      </c>
      <c r="I9" s="94">
        <f>I8</f>
        <v>3.28</v>
      </c>
      <c r="J9" s="95">
        <v>3.09</v>
      </c>
      <c r="K9" s="102">
        <v>52870</v>
      </c>
      <c r="L9" s="102">
        <v>48175.42</v>
      </c>
    </row>
    <row r="10" spans="1:12" s="13" customFormat="1" ht="12.75" customHeight="1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7"/>
      <c r="K10" s="96"/>
      <c r="L10" s="96"/>
    </row>
  </sheetData>
  <mergeCells count="11">
    <mergeCell ref="I3:J3"/>
    <mergeCell ref="K3:L3"/>
    <mergeCell ref="A9:B9"/>
    <mergeCell ref="A1:L1"/>
    <mergeCell ref="A2:A4"/>
    <mergeCell ref="B2:B4"/>
    <mergeCell ref="C2:F2"/>
    <mergeCell ref="G2:L2"/>
    <mergeCell ref="C3:D3"/>
    <mergeCell ref="E3:F3"/>
    <mergeCell ref="G3:H3"/>
  </mergeCells>
  <pageMargins left="0.39370078740157483" right="0.39370078740157483" top="0.70866141732283472" bottom="0.31496062992125984" header="0.19685039370078741" footer="0.19685039370078741"/>
  <pageSetup paperSize="9" scale="7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AG11"/>
  <sheetViews>
    <sheetView view="pageBreakPreview" topLeftCell="A3" zoomScale="85" zoomScaleNormal="70" zoomScaleSheetLayoutView="85" workbookViewId="0">
      <selection activeCell="Y21" sqref="Y21"/>
    </sheetView>
  </sheetViews>
  <sheetFormatPr defaultColWidth="0.85546875" defaultRowHeight="15.75" customHeight="1" x14ac:dyDescent="0.25"/>
  <cols>
    <col min="1" max="1" width="6.85546875" style="8" bestFit="1" customWidth="1"/>
    <col min="2" max="2" width="56.5703125" style="8" customWidth="1"/>
    <col min="3" max="6" width="8" style="8" customWidth="1"/>
    <col min="7" max="7" width="11.5703125" style="8" customWidth="1"/>
    <col min="8" max="8" width="15.28515625" style="8" customWidth="1"/>
    <col min="9" max="9" width="21.140625" style="8" customWidth="1"/>
    <col min="10" max="10" width="18.85546875" style="8" customWidth="1"/>
    <col min="11" max="11" width="14.140625" style="8" customWidth="1"/>
    <col min="12" max="12" width="10.7109375" style="8" customWidth="1"/>
    <col min="13" max="13" width="15.28515625" style="8" customWidth="1"/>
    <col min="14" max="14" width="17" style="8" customWidth="1"/>
    <col min="15" max="15" width="7.7109375" style="8" customWidth="1"/>
    <col min="16" max="24" width="0.85546875" style="8" customWidth="1"/>
    <col min="25" max="25" width="9.42578125" style="8" bestFit="1" customWidth="1"/>
    <col min="26" max="26" width="10.7109375" style="8" customWidth="1"/>
    <col min="27" max="27" width="15.5703125" style="8" customWidth="1"/>
    <col min="28" max="28" width="9.42578125" style="8" bestFit="1" customWidth="1"/>
    <col min="29" max="29" width="15.140625" style="8" bestFit="1" customWidth="1"/>
    <col min="30" max="30" width="36.85546875" style="8" customWidth="1"/>
    <col min="31" max="31" width="11.42578125" style="8" bestFit="1" customWidth="1"/>
    <col min="32" max="32" width="17.7109375" style="8" customWidth="1"/>
    <col min="33" max="33" width="19.5703125" style="8" customWidth="1"/>
    <col min="34" max="16384" width="0.85546875" style="8"/>
  </cols>
  <sheetData>
    <row r="1" spans="1:33" ht="17.25" customHeight="1" x14ac:dyDescent="0.25">
      <c r="A1" s="195" t="s">
        <v>302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s="9" customFormat="1" ht="51" customHeight="1" x14ac:dyDescent="0.15">
      <c r="A2" s="148" t="s">
        <v>13</v>
      </c>
      <c r="B2" s="148" t="s">
        <v>143</v>
      </c>
      <c r="C2" s="140" t="s">
        <v>163</v>
      </c>
      <c r="D2" s="140"/>
      <c r="E2" s="140" t="s">
        <v>164</v>
      </c>
      <c r="F2" s="140"/>
      <c r="G2" s="140" t="s">
        <v>165</v>
      </c>
      <c r="H2" s="140"/>
      <c r="I2" s="140"/>
      <c r="J2" s="140"/>
      <c r="K2" s="140"/>
      <c r="L2" s="140" t="s">
        <v>166</v>
      </c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 t="s">
        <v>162</v>
      </c>
    </row>
    <row r="3" spans="1:33" s="9" customFormat="1" x14ac:dyDescent="0.15">
      <c r="A3" s="148"/>
      <c r="B3" s="148"/>
      <c r="C3" s="140" t="s">
        <v>144</v>
      </c>
      <c r="D3" s="140" t="s">
        <v>145</v>
      </c>
      <c r="E3" s="140" t="s">
        <v>144</v>
      </c>
      <c r="F3" s="140" t="s">
        <v>145</v>
      </c>
      <c r="G3" s="140" t="s">
        <v>68</v>
      </c>
      <c r="H3" s="140"/>
      <c r="I3" s="140"/>
      <c r="J3" s="140"/>
      <c r="K3" s="140" t="s">
        <v>30</v>
      </c>
      <c r="L3" s="140" t="s">
        <v>144</v>
      </c>
      <c r="M3" s="140" t="s">
        <v>145</v>
      </c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</row>
    <row r="4" spans="1:33" s="10" customFormat="1" ht="210.75" customHeight="1" x14ac:dyDescent="0.2">
      <c r="A4" s="148"/>
      <c r="B4" s="148"/>
      <c r="C4" s="140"/>
      <c r="D4" s="140"/>
      <c r="E4" s="140"/>
      <c r="F4" s="140"/>
      <c r="G4" s="48" t="s">
        <v>23</v>
      </c>
      <c r="H4" s="48" t="s">
        <v>26</v>
      </c>
      <c r="I4" s="48" t="s">
        <v>168</v>
      </c>
      <c r="J4" s="48" t="s">
        <v>28</v>
      </c>
      <c r="K4" s="140"/>
      <c r="L4" s="140"/>
      <c r="M4" s="48" t="s">
        <v>152</v>
      </c>
      <c r="N4" s="48" t="s">
        <v>169</v>
      </c>
      <c r="O4" s="140" t="s">
        <v>170</v>
      </c>
      <c r="P4" s="140"/>
      <c r="Q4" s="140"/>
      <c r="R4" s="140"/>
      <c r="S4" s="140"/>
      <c r="T4" s="140"/>
      <c r="U4" s="140"/>
      <c r="V4" s="140"/>
      <c r="W4" s="140"/>
      <c r="X4" s="140"/>
      <c r="Y4" s="48" t="s">
        <v>153</v>
      </c>
      <c r="Z4" s="48" t="s">
        <v>154</v>
      </c>
      <c r="AA4" s="48" t="s">
        <v>171</v>
      </c>
      <c r="AB4" s="48" t="s">
        <v>158</v>
      </c>
      <c r="AC4" s="48" t="s">
        <v>172</v>
      </c>
      <c r="AD4" s="48" t="s">
        <v>173</v>
      </c>
      <c r="AE4" s="48" t="s">
        <v>138</v>
      </c>
      <c r="AF4" s="48" t="s">
        <v>41</v>
      </c>
      <c r="AG4" s="140"/>
    </row>
    <row r="5" spans="1:33" s="11" customFormat="1" x14ac:dyDescent="0.2">
      <c r="A5" s="45" t="s">
        <v>18</v>
      </c>
      <c r="B5" s="45" t="s">
        <v>19</v>
      </c>
      <c r="C5" s="45" t="s">
        <v>20</v>
      </c>
      <c r="D5" s="45" t="s">
        <v>21</v>
      </c>
      <c r="E5" s="45" t="s">
        <v>22</v>
      </c>
      <c r="F5" s="45" t="s">
        <v>108</v>
      </c>
      <c r="G5" s="45" t="s">
        <v>32</v>
      </c>
      <c r="H5" s="45" t="s">
        <v>33</v>
      </c>
      <c r="I5" s="45" t="s">
        <v>34</v>
      </c>
      <c r="J5" s="45" t="s">
        <v>35</v>
      </c>
      <c r="K5" s="45" t="s">
        <v>176</v>
      </c>
      <c r="L5" s="45" t="s">
        <v>146</v>
      </c>
      <c r="M5" s="45" t="s">
        <v>147</v>
      </c>
      <c r="N5" s="45" t="s">
        <v>148</v>
      </c>
      <c r="O5" s="194" t="s">
        <v>149</v>
      </c>
      <c r="P5" s="194"/>
      <c r="Q5" s="194"/>
      <c r="R5" s="194"/>
      <c r="S5" s="194"/>
      <c r="T5" s="194"/>
      <c r="U5" s="194"/>
      <c r="V5" s="194"/>
      <c r="W5" s="194"/>
      <c r="X5" s="194"/>
      <c r="Y5" s="45" t="s">
        <v>150</v>
      </c>
      <c r="Z5" s="45" t="s">
        <v>151</v>
      </c>
      <c r="AA5" s="45" t="s">
        <v>155</v>
      </c>
      <c r="AB5" s="45" t="s">
        <v>156</v>
      </c>
      <c r="AC5" s="45" t="s">
        <v>157</v>
      </c>
      <c r="AD5" s="45" t="s">
        <v>159</v>
      </c>
      <c r="AE5" s="45" t="s">
        <v>160</v>
      </c>
      <c r="AF5" s="45" t="s">
        <v>161</v>
      </c>
      <c r="AG5" s="45" t="s">
        <v>39</v>
      </c>
    </row>
    <row r="6" spans="1:33" s="57" customFormat="1" x14ac:dyDescent="0.2">
      <c r="A6" s="184" t="s">
        <v>167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</row>
    <row r="7" spans="1:33" s="57" customForma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</row>
    <row r="8" spans="1:33" s="57" customFormat="1" ht="47.25" x14ac:dyDescent="0.2">
      <c r="A8" s="75" t="s">
        <v>235</v>
      </c>
      <c r="B8" s="17" t="s">
        <v>238</v>
      </c>
      <c r="C8" s="75" t="s">
        <v>259</v>
      </c>
      <c r="D8" s="75" t="s">
        <v>259</v>
      </c>
      <c r="E8" s="75" t="s">
        <v>261</v>
      </c>
      <c r="F8" s="75" t="s">
        <v>261</v>
      </c>
      <c r="G8" s="41">
        <v>300</v>
      </c>
      <c r="H8" s="41">
        <v>310</v>
      </c>
      <c r="I8" s="41">
        <v>1.68</v>
      </c>
      <c r="J8" s="17" t="s">
        <v>234</v>
      </c>
      <c r="K8" s="41" t="s">
        <v>178</v>
      </c>
      <c r="L8" s="79">
        <v>21487</v>
      </c>
      <c r="M8" s="85">
        <f>AF8-AC8</f>
        <v>4531.59</v>
      </c>
      <c r="N8" s="103">
        <v>0</v>
      </c>
      <c r="O8" s="193">
        <v>0</v>
      </c>
      <c r="P8" s="193"/>
      <c r="Q8" s="193"/>
      <c r="R8" s="193"/>
      <c r="S8" s="193"/>
      <c r="T8" s="193"/>
      <c r="U8" s="193"/>
      <c r="V8" s="193"/>
      <c r="W8" s="193"/>
      <c r="X8" s="193"/>
      <c r="Y8" s="103">
        <v>0</v>
      </c>
      <c r="Z8" s="103">
        <v>0</v>
      </c>
      <c r="AA8" s="103">
        <v>0</v>
      </c>
      <c r="AB8" s="103">
        <v>0</v>
      </c>
      <c r="AC8" s="111">
        <v>19120.03</v>
      </c>
      <c r="AD8" s="103">
        <v>0</v>
      </c>
      <c r="AE8" s="103">
        <v>0</v>
      </c>
      <c r="AF8" s="79">
        <v>23651.62</v>
      </c>
      <c r="AG8" s="17"/>
    </row>
    <row r="9" spans="1:33" s="57" customFormat="1" x14ac:dyDescent="0.2">
      <c r="A9" s="189" t="s">
        <v>93</v>
      </c>
      <c r="B9" s="190"/>
      <c r="C9" s="145"/>
      <c r="D9" s="145"/>
      <c r="E9" s="145"/>
      <c r="F9" s="145"/>
      <c r="G9" s="145"/>
      <c r="H9" s="145"/>
      <c r="I9" s="145"/>
      <c r="J9" s="145"/>
      <c r="K9" s="146"/>
      <c r="L9" s="79">
        <f>L8</f>
        <v>21487</v>
      </c>
      <c r="M9" s="79">
        <f t="shared" ref="M9:AF9" si="0">M8</f>
        <v>4531.59</v>
      </c>
      <c r="N9" s="79">
        <f t="shared" si="0"/>
        <v>0</v>
      </c>
      <c r="O9" s="212">
        <f t="shared" si="0"/>
        <v>0</v>
      </c>
      <c r="P9" s="186"/>
      <c r="Q9" s="186"/>
      <c r="R9" s="186"/>
      <c r="S9" s="186"/>
      <c r="T9" s="186"/>
      <c r="U9" s="186"/>
      <c r="V9" s="186"/>
      <c r="W9" s="186"/>
      <c r="X9" s="187"/>
      <c r="Y9" s="79">
        <f t="shared" si="0"/>
        <v>0</v>
      </c>
      <c r="Z9" s="79">
        <f t="shared" si="0"/>
        <v>0</v>
      </c>
      <c r="AA9" s="79">
        <f t="shared" si="0"/>
        <v>0</v>
      </c>
      <c r="AB9" s="79">
        <f t="shared" si="0"/>
        <v>0</v>
      </c>
      <c r="AC9" s="79">
        <f t="shared" si="0"/>
        <v>19120.03</v>
      </c>
      <c r="AD9" s="79">
        <f t="shared" si="0"/>
        <v>0</v>
      </c>
      <c r="AE9" s="79">
        <f t="shared" si="0"/>
        <v>0</v>
      </c>
      <c r="AF9" s="79">
        <f t="shared" si="0"/>
        <v>23651.62</v>
      </c>
      <c r="AG9" s="17"/>
    </row>
    <row r="10" spans="1:33" s="57" customFormat="1" x14ac:dyDescent="0.2">
      <c r="A10" s="189" t="s">
        <v>94</v>
      </c>
      <c r="B10" s="190"/>
      <c r="C10" s="145"/>
      <c r="D10" s="145"/>
      <c r="E10" s="145"/>
      <c r="F10" s="145"/>
      <c r="G10" s="145"/>
      <c r="H10" s="145"/>
      <c r="I10" s="145"/>
      <c r="J10" s="145"/>
      <c r="K10" s="146"/>
      <c r="L10" s="79">
        <f>L9</f>
        <v>21487</v>
      </c>
      <c r="M10" s="79">
        <f t="shared" ref="M10:AF10" si="1">M9</f>
        <v>4531.59</v>
      </c>
      <c r="N10" s="79">
        <f t="shared" si="1"/>
        <v>0</v>
      </c>
      <c r="O10" s="212">
        <f t="shared" si="1"/>
        <v>0</v>
      </c>
      <c r="P10" s="186"/>
      <c r="Q10" s="186"/>
      <c r="R10" s="186"/>
      <c r="S10" s="186"/>
      <c r="T10" s="186"/>
      <c r="U10" s="186"/>
      <c r="V10" s="186"/>
      <c r="W10" s="186"/>
      <c r="X10" s="187"/>
      <c r="Y10" s="79">
        <f t="shared" si="1"/>
        <v>0</v>
      </c>
      <c r="Z10" s="79">
        <f t="shared" si="1"/>
        <v>0</v>
      </c>
      <c r="AA10" s="79">
        <f t="shared" si="1"/>
        <v>0</v>
      </c>
      <c r="AB10" s="79">
        <f t="shared" si="1"/>
        <v>0</v>
      </c>
      <c r="AC10" s="79">
        <f t="shared" si="1"/>
        <v>19120.03</v>
      </c>
      <c r="AD10" s="79">
        <f t="shared" si="1"/>
        <v>0</v>
      </c>
      <c r="AE10" s="79">
        <f t="shared" si="1"/>
        <v>0</v>
      </c>
      <c r="AF10" s="79">
        <f t="shared" si="1"/>
        <v>23651.62</v>
      </c>
      <c r="AG10" s="17"/>
    </row>
    <row r="11" spans="1:33" s="57" customFormat="1" x14ac:dyDescent="0.2">
      <c r="A11" s="106"/>
      <c r="B11" s="106"/>
      <c r="C11" s="107"/>
      <c r="D11" s="107"/>
      <c r="E11" s="107"/>
      <c r="F11" s="107"/>
      <c r="G11" s="108"/>
      <c r="H11" s="108"/>
      <c r="I11" s="108"/>
      <c r="J11" s="109"/>
      <c r="K11" s="108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09"/>
    </row>
  </sheetData>
  <mergeCells count="25">
    <mergeCell ref="A1:AG1"/>
    <mergeCell ref="A2:A4"/>
    <mergeCell ref="B2:B4"/>
    <mergeCell ref="C2:D2"/>
    <mergeCell ref="E2:F2"/>
    <mergeCell ref="G2:K2"/>
    <mergeCell ref="L2:AF2"/>
    <mergeCell ref="AG2:AG4"/>
    <mergeCell ref="C3:C4"/>
    <mergeCell ref="D3:D4"/>
    <mergeCell ref="E3:E4"/>
    <mergeCell ref="F3:F4"/>
    <mergeCell ref="G3:J3"/>
    <mergeCell ref="K3:K4"/>
    <mergeCell ref="L3:L4"/>
    <mergeCell ref="M3:AF3"/>
    <mergeCell ref="O4:X4"/>
    <mergeCell ref="O5:X5"/>
    <mergeCell ref="O9:X9"/>
    <mergeCell ref="O10:X10"/>
    <mergeCell ref="A6:AG6"/>
    <mergeCell ref="A7:AG7"/>
    <mergeCell ref="O8:X8"/>
    <mergeCell ref="A9:K9"/>
    <mergeCell ref="A10:K10"/>
  </mergeCells>
  <pageMargins left="0.39370078740157483" right="0.31496062992125984" top="0.78740157480314965" bottom="0.39370078740157483" header="0.19685039370078741" footer="0.19685039370078741"/>
  <pageSetup paperSize="8" scale="54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L8"/>
  <sheetViews>
    <sheetView view="pageBreakPreview" zoomScale="145" zoomScaleNormal="100" zoomScaleSheetLayoutView="145" workbookViewId="0">
      <selection activeCell="H15" sqref="H15"/>
    </sheetView>
  </sheetViews>
  <sheetFormatPr defaultColWidth="0.85546875" defaultRowHeight="15.75" customHeight="1" x14ac:dyDescent="0.25"/>
  <cols>
    <col min="1" max="1" width="5.5703125" style="8" customWidth="1"/>
    <col min="2" max="2" width="44.7109375" style="8" customWidth="1"/>
    <col min="3" max="11" width="13.28515625" style="8" customWidth="1"/>
    <col min="12" max="12" width="11.140625" style="8" bestFit="1" customWidth="1"/>
    <col min="13" max="16384" width="0.85546875" style="8"/>
  </cols>
  <sheetData>
    <row r="1" spans="1:12" s="12" customFormat="1" ht="25.5" customHeight="1" x14ac:dyDescent="0.25">
      <c r="A1" s="130" t="s">
        <v>303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14" customFormat="1" ht="13.5" customHeight="1" x14ac:dyDescent="0.2">
      <c r="A2" s="206" t="s">
        <v>188</v>
      </c>
      <c r="B2" s="206" t="s">
        <v>14</v>
      </c>
      <c r="C2" s="209" t="s">
        <v>112</v>
      </c>
      <c r="D2" s="210"/>
      <c r="E2" s="210"/>
      <c r="F2" s="211"/>
      <c r="G2" s="209" t="s">
        <v>111</v>
      </c>
      <c r="H2" s="210"/>
      <c r="I2" s="210"/>
      <c r="J2" s="210"/>
      <c r="K2" s="210"/>
      <c r="L2" s="211"/>
    </row>
    <row r="3" spans="1:12" s="64" customFormat="1" ht="93" customHeight="1" x14ac:dyDescent="0.2">
      <c r="A3" s="207"/>
      <c r="B3" s="207"/>
      <c r="C3" s="202" t="s">
        <v>206</v>
      </c>
      <c r="D3" s="203"/>
      <c r="E3" s="202" t="s">
        <v>207</v>
      </c>
      <c r="F3" s="203"/>
      <c r="G3" s="202" t="s">
        <v>208</v>
      </c>
      <c r="H3" s="203"/>
      <c r="I3" s="202" t="s">
        <v>272</v>
      </c>
      <c r="J3" s="203"/>
      <c r="K3" s="202" t="s">
        <v>273</v>
      </c>
      <c r="L3" s="203"/>
    </row>
    <row r="4" spans="1:12" s="64" customFormat="1" ht="13.5" customHeight="1" x14ac:dyDescent="0.2">
      <c r="A4" s="208"/>
      <c r="B4" s="208"/>
      <c r="C4" s="98" t="s">
        <v>144</v>
      </c>
      <c r="D4" s="98" t="s">
        <v>145</v>
      </c>
      <c r="E4" s="98" t="s">
        <v>144</v>
      </c>
      <c r="F4" s="98" t="s">
        <v>145</v>
      </c>
      <c r="G4" s="98" t="s">
        <v>144</v>
      </c>
      <c r="H4" s="98" t="s">
        <v>145</v>
      </c>
      <c r="I4" s="98" t="s">
        <v>144</v>
      </c>
      <c r="J4" s="98" t="s">
        <v>145</v>
      </c>
      <c r="K4" s="98" t="s">
        <v>144</v>
      </c>
      <c r="L4" s="98" t="s">
        <v>145</v>
      </c>
    </row>
    <row r="5" spans="1:12" s="15" customFormat="1" ht="13.5" customHeight="1" x14ac:dyDescent="0.2">
      <c r="A5" s="99">
        <v>1</v>
      </c>
      <c r="B5" s="99">
        <v>2</v>
      </c>
      <c r="C5" s="99">
        <v>3</v>
      </c>
      <c r="D5" s="99">
        <v>4</v>
      </c>
      <c r="E5" s="99">
        <v>5</v>
      </c>
      <c r="F5" s="99">
        <v>6</v>
      </c>
      <c r="G5" s="99">
        <v>7</v>
      </c>
      <c r="H5" s="99">
        <v>8</v>
      </c>
      <c r="I5" s="99">
        <v>9</v>
      </c>
      <c r="J5" s="99">
        <v>10</v>
      </c>
      <c r="K5" s="99">
        <v>11</v>
      </c>
      <c r="L5" s="99">
        <v>12</v>
      </c>
    </row>
    <row r="6" spans="1:12" s="13" customFormat="1" ht="38.25" x14ac:dyDescent="0.2">
      <c r="A6" s="91">
        <v>1</v>
      </c>
      <c r="B6" s="92" t="s">
        <v>238</v>
      </c>
      <c r="C6" s="91">
        <v>0.3</v>
      </c>
      <c r="D6" s="91">
        <v>0.62</v>
      </c>
      <c r="E6" s="91">
        <v>0</v>
      </c>
      <c r="F6" s="91">
        <v>0</v>
      </c>
      <c r="G6" s="91">
        <v>162.36000000000001</v>
      </c>
      <c r="H6" s="91">
        <v>168.69</v>
      </c>
      <c r="I6" s="91">
        <v>1.45</v>
      </c>
      <c r="J6" s="93">
        <v>1.1399999999999999</v>
      </c>
      <c r="K6" s="101">
        <v>51830</v>
      </c>
      <c r="L6" s="101">
        <v>40724</v>
      </c>
    </row>
    <row r="7" spans="1:12" s="13" customFormat="1" ht="12.75" customHeight="1" x14ac:dyDescent="0.2">
      <c r="A7" s="204" t="s">
        <v>221</v>
      </c>
      <c r="B7" s="205"/>
      <c r="C7" s="94">
        <v>0.3</v>
      </c>
      <c r="D7" s="94">
        <v>0.62</v>
      </c>
      <c r="E7" s="94">
        <v>0</v>
      </c>
      <c r="F7" s="94">
        <v>0</v>
      </c>
      <c r="G7" s="94">
        <f t="shared" ref="G7:L7" si="0">G6</f>
        <v>162.36000000000001</v>
      </c>
      <c r="H7" s="94">
        <f t="shared" si="0"/>
        <v>168.69</v>
      </c>
      <c r="I7" s="94">
        <v>1.45</v>
      </c>
      <c r="J7" s="95">
        <f t="shared" si="0"/>
        <v>1.1399999999999999</v>
      </c>
      <c r="K7" s="102">
        <v>51830</v>
      </c>
      <c r="L7" s="102">
        <f t="shared" si="0"/>
        <v>40724</v>
      </c>
    </row>
    <row r="8" spans="1:12" s="13" customFormat="1" ht="12.75" customHeight="1" x14ac:dyDescent="0.2">
      <c r="A8" s="96"/>
      <c r="B8" s="96"/>
      <c r="C8" s="96"/>
      <c r="D8" s="96"/>
      <c r="E8" s="96"/>
      <c r="F8" s="96"/>
      <c r="G8" s="96"/>
      <c r="H8" s="96"/>
      <c r="I8" s="96"/>
      <c r="J8" s="97"/>
      <c r="K8" s="96"/>
      <c r="L8" s="96"/>
    </row>
  </sheetData>
  <mergeCells count="11">
    <mergeCell ref="I3:J3"/>
    <mergeCell ref="K3:L3"/>
    <mergeCell ref="A7:B7"/>
    <mergeCell ref="A1:L1"/>
    <mergeCell ref="A2:A4"/>
    <mergeCell ref="B2:B4"/>
    <mergeCell ref="C2:F2"/>
    <mergeCell ref="G2:L2"/>
    <mergeCell ref="C3:D3"/>
    <mergeCell ref="E3:F3"/>
    <mergeCell ref="G3:H3"/>
  </mergeCells>
  <pageMargins left="0.39370078740157483" right="0.39370078740157483" top="0.70866141732283472" bottom="0.31496062992125984" header="0.19685039370078741" footer="0.19685039370078741"/>
  <pageSetup paperSize="9" scale="7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AG10"/>
  <sheetViews>
    <sheetView view="pageBreakPreview" zoomScaleNormal="70" zoomScaleSheetLayoutView="100" workbookViewId="0">
      <selection activeCell="Y15" sqref="Y15"/>
    </sheetView>
  </sheetViews>
  <sheetFormatPr defaultColWidth="0.85546875" defaultRowHeight="15.75" customHeight="1" x14ac:dyDescent="0.25"/>
  <cols>
    <col min="1" max="1" width="6.85546875" style="8" bestFit="1" customWidth="1"/>
    <col min="2" max="2" width="56.5703125" style="8" customWidth="1"/>
    <col min="3" max="6" width="8" style="8" customWidth="1"/>
    <col min="7" max="7" width="11.5703125" style="8" customWidth="1"/>
    <col min="8" max="8" width="15.28515625" style="8" customWidth="1"/>
    <col min="9" max="9" width="21.140625" style="8" customWidth="1"/>
    <col min="10" max="10" width="18.85546875" style="8" customWidth="1"/>
    <col min="11" max="11" width="14.140625" style="8" customWidth="1"/>
    <col min="12" max="12" width="10.7109375" style="8" customWidth="1"/>
    <col min="13" max="13" width="15.28515625" style="8" customWidth="1"/>
    <col min="14" max="14" width="17" style="8" customWidth="1"/>
    <col min="15" max="15" width="7.7109375" style="8" customWidth="1"/>
    <col min="16" max="24" width="0.85546875" style="8" customWidth="1"/>
    <col min="25" max="25" width="9.42578125" style="8" bestFit="1" customWidth="1"/>
    <col min="26" max="26" width="10.7109375" style="8" customWidth="1"/>
    <col min="27" max="27" width="15.5703125" style="8" customWidth="1"/>
    <col min="28" max="28" width="9.42578125" style="8" bestFit="1" customWidth="1"/>
    <col min="29" max="29" width="15.140625" style="8" bestFit="1" customWidth="1"/>
    <col min="30" max="30" width="36.85546875" style="8" customWidth="1"/>
    <col min="31" max="31" width="11.42578125" style="8" bestFit="1" customWidth="1"/>
    <col min="32" max="32" width="17.7109375" style="8" customWidth="1"/>
    <col min="33" max="33" width="19.5703125" style="8" customWidth="1"/>
    <col min="34" max="16384" width="0.85546875" style="8"/>
  </cols>
  <sheetData>
    <row r="1" spans="1:33" ht="18.75" customHeight="1" x14ac:dyDescent="0.25">
      <c r="A1" s="195" t="s">
        <v>304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s="9" customFormat="1" ht="54" customHeight="1" x14ac:dyDescent="0.15">
      <c r="A2" s="148" t="s">
        <v>13</v>
      </c>
      <c r="B2" s="148" t="s">
        <v>143</v>
      </c>
      <c r="C2" s="140" t="s">
        <v>163</v>
      </c>
      <c r="D2" s="140"/>
      <c r="E2" s="140" t="s">
        <v>164</v>
      </c>
      <c r="F2" s="140"/>
      <c r="G2" s="140" t="s">
        <v>165</v>
      </c>
      <c r="H2" s="140"/>
      <c r="I2" s="140"/>
      <c r="J2" s="140"/>
      <c r="K2" s="140"/>
      <c r="L2" s="140" t="s">
        <v>166</v>
      </c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 t="s">
        <v>162</v>
      </c>
    </row>
    <row r="3" spans="1:33" s="9" customFormat="1" x14ac:dyDescent="0.15">
      <c r="A3" s="148"/>
      <c r="B3" s="148"/>
      <c r="C3" s="140" t="s">
        <v>144</v>
      </c>
      <c r="D3" s="140" t="s">
        <v>145</v>
      </c>
      <c r="E3" s="140" t="s">
        <v>144</v>
      </c>
      <c r="F3" s="140" t="s">
        <v>145</v>
      </c>
      <c r="G3" s="140" t="s">
        <v>68</v>
      </c>
      <c r="H3" s="140"/>
      <c r="I3" s="140"/>
      <c r="J3" s="140"/>
      <c r="K3" s="140" t="s">
        <v>30</v>
      </c>
      <c r="L3" s="140" t="s">
        <v>144</v>
      </c>
      <c r="M3" s="140" t="s">
        <v>145</v>
      </c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</row>
    <row r="4" spans="1:33" s="10" customFormat="1" ht="210.75" customHeight="1" x14ac:dyDescent="0.2">
      <c r="A4" s="148"/>
      <c r="B4" s="148"/>
      <c r="C4" s="140"/>
      <c r="D4" s="140"/>
      <c r="E4" s="140"/>
      <c r="F4" s="140"/>
      <c r="G4" s="48" t="s">
        <v>23</v>
      </c>
      <c r="H4" s="48" t="s">
        <v>26</v>
      </c>
      <c r="I4" s="48" t="s">
        <v>168</v>
      </c>
      <c r="J4" s="48" t="s">
        <v>28</v>
      </c>
      <c r="K4" s="140"/>
      <c r="L4" s="140"/>
      <c r="M4" s="48" t="s">
        <v>152</v>
      </c>
      <c r="N4" s="48" t="s">
        <v>169</v>
      </c>
      <c r="O4" s="140" t="s">
        <v>170</v>
      </c>
      <c r="P4" s="140"/>
      <c r="Q4" s="140"/>
      <c r="R4" s="140"/>
      <c r="S4" s="140"/>
      <c r="T4" s="140"/>
      <c r="U4" s="140"/>
      <c r="V4" s="140"/>
      <c r="W4" s="140"/>
      <c r="X4" s="140"/>
      <c r="Y4" s="48" t="s">
        <v>153</v>
      </c>
      <c r="Z4" s="48" t="s">
        <v>154</v>
      </c>
      <c r="AA4" s="48" t="s">
        <v>171</v>
      </c>
      <c r="AB4" s="48" t="s">
        <v>158</v>
      </c>
      <c r="AC4" s="48" t="s">
        <v>172</v>
      </c>
      <c r="AD4" s="48" t="s">
        <v>173</v>
      </c>
      <c r="AE4" s="48" t="s">
        <v>138</v>
      </c>
      <c r="AF4" s="48" t="s">
        <v>41</v>
      </c>
      <c r="AG4" s="140"/>
    </row>
    <row r="5" spans="1:33" s="11" customFormat="1" x14ac:dyDescent="0.2">
      <c r="A5" s="45" t="s">
        <v>18</v>
      </c>
      <c r="B5" s="45" t="s">
        <v>19</v>
      </c>
      <c r="C5" s="45" t="s">
        <v>20</v>
      </c>
      <c r="D5" s="45" t="s">
        <v>21</v>
      </c>
      <c r="E5" s="45" t="s">
        <v>22</v>
      </c>
      <c r="F5" s="45" t="s">
        <v>108</v>
      </c>
      <c r="G5" s="45" t="s">
        <v>32</v>
      </c>
      <c r="H5" s="45" t="s">
        <v>33</v>
      </c>
      <c r="I5" s="45" t="s">
        <v>34</v>
      </c>
      <c r="J5" s="45" t="s">
        <v>35</v>
      </c>
      <c r="K5" s="45" t="s">
        <v>176</v>
      </c>
      <c r="L5" s="45" t="s">
        <v>146</v>
      </c>
      <c r="M5" s="45" t="s">
        <v>147</v>
      </c>
      <c r="N5" s="45" t="s">
        <v>148</v>
      </c>
      <c r="O5" s="194" t="s">
        <v>149</v>
      </c>
      <c r="P5" s="194"/>
      <c r="Q5" s="194"/>
      <c r="R5" s="194"/>
      <c r="S5" s="194"/>
      <c r="T5" s="194"/>
      <c r="U5" s="194"/>
      <c r="V5" s="194"/>
      <c r="W5" s="194"/>
      <c r="X5" s="194"/>
      <c r="Y5" s="45" t="s">
        <v>150</v>
      </c>
      <c r="Z5" s="45" t="s">
        <v>151</v>
      </c>
      <c r="AA5" s="45" t="s">
        <v>155</v>
      </c>
      <c r="AB5" s="45" t="s">
        <v>156</v>
      </c>
      <c r="AC5" s="45" t="s">
        <v>157</v>
      </c>
      <c r="AD5" s="45" t="s">
        <v>159</v>
      </c>
      <c r="AE5" s="45" t="s">
        <v>160</v>
      </c>
      <c r="AF5" s="45" t="s">
        <v>161</v>
      </c>
      <c r="AG5" s="45" t="s">
        <v>39</v>
      </c>
    </row>
    <row r="6" spans="1:33" s="57" customFormat="1" x14ac:dyDescent="0.2">
      <c r="A6" s="184" t="s">
        <v>167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</row>
    <row r="7" spans="1:33" s="57" customForma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</row>
    <row r="8" spans="1:33" s="57" customFormat="1" ht="78.75" x14ac:dyDescent="0.2">
      <c r="A8" s="75" t="s">
        <v>236</v>
      </c>
      <c r="B8" s="17" t="s">
        <v>275</v>
      </c>
      <c r="C8" s="75" t="s">
        <v>262</v>
      </c>
      <c r="D8" s="75" t="s">
        <v>262</v>
      </c>
      <c r="E8" s="75" t="s">
        <v>263</v>
      </c>
      <c r="F8" s="75" t="s">
        <v>263</v>
      </c>
      <c r="G8" s="100">
        <v>500.3</v>
      </c>
      <c r="H8" s="100">
        <v>1200.31</v>
      </c>
      <c r="I8" s="41">
        <v>1.1000000000000001</v>
      </c>
      <c r="J8" s="17" t="s">
        <v>234</v>
      </c>
      <c r="K8" s="41" t="s">
        <v>178</v>
      </c>
      <c r="L8" s="79">
        <v>18385</v>
      </c>
      <c r="M8" s="85">
        <v>18081</v>
      </c>
      <c r="N8" s="118">
        <v>0</v>
      </c>
      <c r="O8" s="188">
        <v>0</v>
      </c>
      <c r="P8" s="188"/>
      <c r="Q8" s="188"/>
      <c r="R8" s="188"/>
      <c r="S8" s="188"/>
      <c r="T8" s="188"/>
      <c r="U8" s="188"/>
      <c r="V8" s="188"/>
      <c r="W8" s="188"/>
      <c r="X8" s="188"/>
      <c r="Y8" s="118">
        <v>0</v>
      </c>
      <c r="Z8" s="118">
        <v>0</v>
      </c>
      <c r="AA8" s="118">
        <v>0</v>
      </c>
      <c r="AB8" s="118">
        <v>0</v>
      </c>
      <c r="AC8" s="85"/>
      <c r="AD8" s="103">
        <v>0</v>
      </c>
      <c r="AE8" s="103">
        <v>0</v>
      </c>
      <c r="AF8" s="79">
        <f>SUM(M8:AE8)</f>
        <v>18081</v>
      </c>
      <c r="AG8" s="17"/>
    </row>
    <row r="9" spans="1:33" s="57" customFormat="1" x14ac:dyDescent="0.2">
      <c r="A9" s="189" t="s">
        <v>93</v>
      </c>
      <c r="B9" s="190"/>
      <c r="C9" s="145"/>
      <c r="D9" s="145"/>
      <c r="E9" s="145"/>
      <c r="F9" s="145"/>
      <c r="G9" s="145"/>
      <c r="H9" s="145"/>
      <c r="I9" s="145"/>
      <c r="J9" s="145"/>
      <c r="K9" s="146"/>
      <c r="L9" s="79">
        <f>L8</f>
        <v>18385</v>
      </c>
      <c r="M9" s="79">
        <f t="shared" ref="M9:AF9" si="0">M8</f>
        <v>18081</v>
      </c>
      <c r="N9" s="79">
        <f t="shared" si="0"/>
        <v>0</v>
      </c>
      <c r="O9" s="212">
        <f t="shared" si="0"/>
        <v>0</v>
      </c>
      <c r="P9" s="186"/>
      <c r="Q9" s="186"/>
      <c r="R9" s="186"/>
      <c r="S9" s="186"/>
      <c r="T9" s="186"/>
      <c r="U9" s="186"/>
      <c r="V9" s="186"/>
      <c r="W9" s="186"/>
      <c r="X9" s="187"/>
      <c r="Y9" s="79">
        <f t="shared" si="0"/>
        <v>0</v>
      </c>
      <c r="Z9" s="79">
        <f t="shared" si="0"/>
        <v>0</v>
      </c>
      <c r="AA9" s="79">
        <f t="shared" si="0"/>
        <v>0</v>
      </c>
      <c r="AB9" s="79">
        <f t="shared" si="0"/>
        <v>0</v>
      </c>
      <c r="AC9" s="79">
        <f t="shared" si="0"/>
        <v>0</v>
      </c>
      <c r="AD9" s="79">
        <f t="shared" si="0"/>
        <v>0</v>
      </c>
      <c r="AE9" s="79">
        <f t="shared" si="0"/>
        <v>0</v>
      </c>
      <c r="AF9" s="79">
        <f t="shared" si="0"/>
        <v>18081</v>
      </c>
      <c r="AG9" s="17"/>
    </row>
    <row r="10" spans="1:33" s="57" customFormat="1" x14ac:dyDescent="0.2">
      <c r="A10" s="189" t="s">
        <v>94</v>
      </c>
      <c r="B10" s="190"/>
      <c r="C10" s="145"/>
      <c r="D10" s="145"/>
      <c r="E10" s="145"/>
      <c r="F10" s="145"/>
      <c r="G10" s="145"/>
      <c r="H10" s="145"/>
      <c r="I10" s="145"/>
      <c r="J10" s="145"/>
      <c r="K10" s="146"/>
      <c r="L10" s="79">
        <f>L9</f>
        <v>18385</v>
      </c>
      <c r="M10" s="79">
        <f t="shared" ref="M10:AF10" si="1">M9</f>
        <v>18081</v>
      </c>
      <c r="N10" s="79">
        <f t="shared" si="1"/>
        <v>0</v>
      </c>
      <c r="O10" s="212">
        <f t="shared" si="1"/>
        <v>0</v>
      </c>
      <c r="P10" s="186"/>
      <c r="Q10" s="186"/>
      <c r="R10" s="186"/>
      <c r="S10" s="186"/>
      <c r="T10" s="186"/>
      <c r="U10" s="186"/>
      <c r="V10" s="186"/>
      <c r="W10" s="186"/>
      <c r="X10" s="187"/>
      <c r="Y10" s="79">
        <f t="shared" si="1"/>
        <v>0</v>
      </c>
      <c r="Z10" s="79">
        <f t="shared" si="1"/>
        <v>0</v>
      </c>
      <c r="AA10" s="79">
        <f t="shared" si="1"/>
        <v>0</v>
      </c>
      <c r="AB10" s="79">
        <f t="shared" si="1"/>
        <v>0</v>
      </c>
      <c r="AC10" s="79">
        <f t="shared" si="1"/>
        <v>0</v>
      </c>
      <c r="AD10" s="79">
        <f t="shared" si="1"/>
        <v>0</v>
      </c>
      <c r="AE10" s="79">
        <f t="shared" si="1"/>
        <v>0</v>
      </c>
      <c r="AF10" s="79">
        <f t="shared" si="1"/>
        <v>18081</v>
      </c>
      <c r="AG10" s="17"/>
    </row>
  </sheetData>
  <mergeCells count="25">
    <mergeCell ref="A1:AG1"/>
    <mergeCell ref="A2:A4"/>
    <mergeCell ref="B2:B4"/>
    <mergeCell ref="C2:D2"/>
    <mergeCell ref="E2:F2"/>
    <mergeCell ref="G2:K2"/>
    <mergeCell ref="L2:AF2"/>
    <mergeCell ref="AG2:AG4"/>
    <mergeCell ref="C3:C4"/>
    <mergeCell ref="D3:D4"/>
    <mergeCell ref="M3:AF3"/>
    <mergeCell ref="O4:X4"/>
    <mergeCell ref="E3:E4"/>
    <mergeCell ref="F3:F4"/>
    <mergeCell ref="O8:X8"/>
    <mergeCell ref="A9:K9"/>
    <mergeCell ref="O10:X10"/>
    <mergeCell ref="A10:K10"/>
    <mergeCell ref="G3:J3"/>
    <mergeCell ref="K3:K4"/>
    <mergeCell ref="L3:L4"/>
    <mergeCell ref="A6:AG6"/>
    <mergeCell ref="A7:AG7"/>
    <mergeCell ref="O9:X9"/>
    <mergeCell ref="O5:X5"/>
  </mergeCells>
  <pageMargins left="0.39370078740157483" right="0.31496062992125984" top="0.78740157480314965" bottom="0.39370078740157483" header="0.19685039370078741" footer="0.19685039370078741"/>
  <pageSetup paperSize="8" scale="54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L9"/>
  <sheetViews>
    <sheetView view="pageBreakPreview" zoomScale="130" zoomScaleNormal="100" zoomScaleSheetLayoutView="130" workbookViewId="0">
      <selection activeCell="B12" sqref="B12"/>
    </sheetView>
  </sheetViews>
  <sheetFormatPr defaultColWidth="0.85546875" defaultRowHeight="15.75" customHeight="1" x14ac:dyDescent="0.25"/>
  <cols>
    <col min="1" max="1" width="5.5703125" style="8" customWidth="1"/>
    <col min="2" max="2" width="44.7109375" style="8" customWidth="1"/>
    <col min="3" max="11" width="13.28515625" style="8" customWidth="1"/>
    <col min="12" max="12" width="11.140625" style="8" bestFit="1" customWidth="1"/>
    <col min="13" max="16384" width="0.85546875" style="8"/>
  </cols>
  <sheetData>
    <row r="1" spans="1:12" s="12" customFormat="1" ht="17.25" customHeight="1" x14ac:dyDescent="0.25">
      <c r="A1" s="130" t="s">
        <v>305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14" customFormat="1" ht="13.5" customHeight="1" x14ac:dyDescent="0.2">
      <c r="A2" s="206" t="s">
        <v>188</v>
      </c>
      <c r="B2" s="206" t="s">
        <v>14</v>
      </c>
      <c r="C2" s="209" t="s">
        <v>112</v>
      </c>
      <c r="D2" s="210"/>
      <c r="E2" s="210"/>
      <c r="F2" s="211"/>
      <c r="G2" s="209" t="s">
        <v>111</v>
      </c>
      <c r="H2" s="210"/>
      <c r="I2" s="210"/>
      <c r="J2" s="210"/>
      <c r="K2" s="210"/>
      <c r="L2" s="211"/>
    </row>
    <row r="3" spans="1:12" s="64" customFormat="1" ht="146.25" customHeight="1" x14ac:dyDescent="0.2">
      <c r="A3" s="207"/>
      <c r="B3" s="207"/>
      <c r="C3" s="202" t="s">
        <v>206</v>
      </c>
      <c r="D3" s="203"/>
      <c r="E3" s="202" t="s">
        <v>207</v>
      </c>
      <c r="F3" s="203"/>
      <c r="G3" s="202" t="s">
        <v>208</v>
      </c>
      <c r="H3" s="203"/>
      <c r="I3" s="202" t="s">
        <v>272</v>
      </c>
      <c r="J3" s="203"/>
      <c r="K3" s="202" t="s">
        <v>273</v>
      </c>
      <c r="L3" s="203"/>
    </row>
    <row r="4" spans="1:12" s="64" customFormat="1" ht="13.5" customHeight="1" x14ac:dyDescent="0.2">
      <c r="A4" s="208"/>
      <c r="B4" s="208"/>
      <c r="C4" s="98" t="s">
        <v>144</v>
      </c>
      <c r="D4" s="98" t="s">
        <v>145</v>
      </c>
      <c r="E4" s="98" t="s">
        <v>144</v>
      </c>
      <c r="F4" s="98" t="s">
        <v>145</v>
      </c>
      <c r="G4" s="98" t="s">
        <v>144</v>
      </c>
      <c r="H4" s="98" t="s">
        <v>145</v>
      </c>
      <c r="I4" s="98" t="s">
        <v>144</v>
      </c>
      <c r="J4" s="98" t="s">
        <v>145</v>
      </c>
      <c r="K4" s="98" t="s">
        <v>144</v>
      </c>
      <c r="L4" s="98" t="s">
        <v>145</v>
      </c>
    </row>
    <row r="5" spans="1:12" s="15" customFormat="1" ht="13.5" customHeight="1" x14ac:dyDescent="0.2">
      <c r="A5" s="99">
        <v>1</v>
      </c>
      <c r="B5" s="99">
        <v>2</v>
      </c>
      <c r="C5" s="99">
        <v>3</v>
      </c>
      <c r="D5" s="99">
        <v>4</v>
      </c>
      <c r="E5" s="99">
        <v>5</v>
      </c>
      <c r="F5" s="99">
        <v>6</v>
      </c>
      <c r="G5" s="99">
        <v>7</v>
      </c>
      <c r="H5" s="99">
        <v>8</v>
      </c>
      <c r="I5" s="99">
        <v>9</v>
      </c>
      <c r="J5" s="99">
        <v>10</v>
      </c>
      <c r="K5" s="99">
        <v>11</v>
      </c>
      <c r="L5" s="99">
        <v>12</v>
      </c>
    </row>
    <row r="6" spans="1:12" s="13" customFormat="1" ht="63.75" x14ac:dyDescent="0.2">
      <c r="A6" s="91">
        <v>1</v>
      </c>
      <c r="B6" s="92" t="s">
        <v>275</v>
      </c>
      <c r="C6" s="91">
        <v>0</v>
      </c>
      <c r="D6" s="91">
        <v>0</v>
      </c>
      <c r="E6" s="91">
        <v>0</v>
      </c>
      <c r="F6" s="91">
        <v>0</v>
      </c>
      <c r="G6" s="91" t="s">
        <v>178</v>
      </c>
      <c r="H6" s="91" t="s">
        <v>178</v>
      </c>
      <c r="I6" s="91" t="s">
        <v>212</v>
      </c>
      <c r="J6" s="93" t="s">
        <v>212</v>
      </c>
      <c r="K6" s="101" t="s">
        <v>212</v>
      </c>
      <c r="L6" s="101" t="s">
        <v>212</v>
      </c>
    </row>
    <row r="7" spans="1:12" s="13" customFormat="1" ht="12.75" customHeight="1" x14ac:dyDescent="0.2">
      <c r="A7" s="204" t="s">
        <v>221</v>
      </c>
      <c r="B7" s="205"/>
      <c r="C7" s="94">
        <v>0.2</v>
      </c>
      <c r="D7" s="94">
        <v>0.61</v>
      </c>
      <c r="E7" s="94">
        <v>0</v>
      </c>
      <c r="F7" s="94">
        <v>0</v>
      </c>
      <c r="G7" s="94">
        <v>162.36000000000001</v>
      </c>
      <c r="H7" s="94">
        <v>175.46</v>
      </c>
      <c r="I7" s="94">
        <v>1.34</v>
      </c>
      <c r="J7" s="95">
        <f>L7/33312.25</f>
        <v>1.3728317961110403</v>
      </c>
      <c r="K7" s="102">
        <v>47940</v>
      </c>
      <c r="L7" s="102">
        <v>45732.116000000002</v>
      </c>
    </row>
    <row r="8" spans="1:12" s="13" customFormat="1" ht="12.75" customHeight="1" x14ac:dyDescent="0.2">
      <c r="A8" s="96"/>
      <c r="B8" s="96"/>
      <c r="C8" s="96"/>
      <c r="D8" s="96"/>
      <c r="E8" s="96"/>
      <c r="F8" s="96"/>
      <c r="G8" s="96"/>
      <c r="H8" s="96"/>
      <c r="I8" s="96"/>
      <c r="J8" s="97"/>
      <c r="K8" s="96"/>
      <c r="L8" s="96"/>
    </row>
    <row r="9" spans="1:12" s="13" customFormat="1" ht="12.75" customHeight="1" x14ac:dyDescent="0.2">
      <c r="A9" s="96"/>
      <c r="B9" s="96"/>
      <c r="C9" s="96"/>
      <c r="D9" s="96"/>
      <c r="E9" s="96"/>
      <c r="F9" s="96"/>
      <c r="G9" s="96"/>
      <c r="H9" s="96"/>
      <c r="I9" s="96"/>
      <c r="J9" s="97"/>
      <c r="K9" s="96"/>
      <c r="L9" s="96"/>
    </row>
  </sheetData>
  <mergeCells count="11">
    <mergeCell ref="I3:J3"/>
    <mergeCell ref="K3:L3"/>
    <mergeCell ref="A7:B7"/>
    <mergeCell ref="A1:L1"/>
    <mergeCell ref="A2:A4"/>
    <mergeCell ref="B2:B4"/>
    <mergeCell ref="C2:F2"/>
    <mergeCell ref="G2:L2"/>
    <mergeCell ref="C3:D3"/>
    <mergeCell ref="E3:F3"/>
    <mergeCell ref="G3:H3"/>
  </mergeCells>
  <pageMargins left="0.39370078740157483" right="0.39370078740157483" top="0.70866141732283472" bottom="0.31496062992125984" header="0.19685039370078741" footer="0.19685039370078741"/>
  <pageSetup paperSize="9" scale="7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AG12"/>
  <sheetViews>
    <sheetView view="pageBreakPreview" zoomScaleNormal="70" zoomScaleSheetLayoutView="100" workbookViewId="0">
      <selection activeCell="A6" sqref="A6:XFD6"/>
    </sheetView>
  </sheetViews>
  <sheetFormatPr defaultColWidth="0.85546875" defaultRowHeight="15.75" customHeight="1" x14ac:dyDescent="0.25"/>
  <cols>
    <col min="1" max="1" width="6.85546875" style="8" bestFit="1" customWidth="1"/>
    <col min="2" max="2" width="56.5703125" style="8" customWidth="1"/>
    <col min="3" max="6" width="8" style="8" customWidth="1"/>
    <col min="7" max="7" width="11.5703125" style="8" customWidth="1"/>
    <col min="8" max="8" width="15.28515625" style="8" customWidth="1"/>
    <col min="9" max="9" width="21.140625" style="8" customWidth="1"/>
    <col min="10" max="10" width="18.85546875" style="8" customWidth="1"/>
    <col min="11" max="11" width="14.140625" style="8" customWidth="1"/>
    <col min="12" max="12" width="10.7109375" style="8" customWidth="1"/>
    <col min="13" max="13" width="15.28515625" style="8" customWidth="1"/>
    <col min="14" max="14" width="17" style="8" customWidth="1"/>
    <col min="15" max="15" width="7.7109375" style="8" customWidth="1"/>
    <col min="16" max="24" width="0.85546875" style="8" customWidth="1"/>
    <col min="25" max="25" width="9.42578125" style="8" bestFit="1" customWidth="1"/>
    <col min="26" max="26" width="10.7109375" style="8" customWidth="1"/>
    <col min="27" max="27" width="15.5703125" style="8" customWidth="1"/>
    <col min="28" max="28" width="9.42578125" style="8" bestFit="1" customWidth="1"/>
    <col min="29" max="29" width="15.140625" style="8" bestFit="1" customWidth="1"/>
    <col min="30" max="30" width="36.85546875" style="8" customWidth="1"/>
    <col min="31" max="31" width="11.42578125" style="8" bestFit="1" customWidth="1"/>
    <col min="32" max="32" width="17.7109375" style="8" customWidth="1"/>
    <col min="33" max="33" width="19.5703125" style="8" customWidth="1"/>
    <col min="34" max="16384" width="0.85546875" style="8"/>
  </cols>
  <sheetData>
    <row r="1" spans="1:33" ht="20.25" customHeight="1" x14ac:dyDescent="0.25">
      <c r="A1" s="195" t="s">
        <v>306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s="9" customFormat="1" ht="50.25" customHeight="1" x14ac:dyDescent="0.15">
      <c r="A2" s="148" t="s">
        <v>13</v>
      </c>
      <c r="B2" s="148" t="s">
        <v>143</v>
      </c>
      <c r="C2" s="140" t="s">
        <v>163</v>
      </c>
      <c r="D2" s="140"/>
      <c r="E2" s="140" t="s">
        <v>164</v>
      </c>
      <c r="F2" s="140"/>
      <c r="G2" s="140" t="s">
        <v>165</v>
      </c>
      <c r="H2" s="140"/>
      <c r="I2" s="140"/>
      <c r="J2" s="140"/>
      <c r="K2" s="140"/>
      <c r="L2" s="140" t="s">
        <v>166</v>
      </c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 t="s">
        <v>162</v>
      </c>
    </row>
    <row r="3" spans="1:33" s="9" customFormat="1" x14ac:dyDescent="0.15">
      <c r="A3" s="148"/>
      <c r="B3" s="148"/>
      <c r="C3" s="140" t="s">
        <v>144</v>
      </c>
      <c r="D3" s="140" t="s">
        <v>145</v>
      </c>
      <c r="E3" s="140" t="s">
        <v>144</v>
      </c>
      <c r="F3" s="140" t="s">
        <v>145</v>
      </c>
      <c r="G3" s="140" t="s">
        <v>68</v>
      </c>
      <c r="H3" s="140"/>
      <c r="I3" s="140"/>
      <c r="J3" s="140"/>
      <c r="K3" s="140" t="s">
        <v>30</v>
      </c>
      <c r="L3" s="140" t="s">
        <v>144</v>
      </c>
      <c r="M3" s="140" t="s">
        <v>145</v>
      </c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</row>
    <row r="4" spans="1:33" s="10" customFormat="1" ht="210.75" customHeight="1" x14ac:dyDescent="0.2">
      <c r="A4" s="148"/>
      <c r="B4" s="148"/>
      <c r="C4" s="140"/>
      <c r="D4" s="140"/>
      <c r="E4" s="140"/>
      <c r="F4" s="140"/>
      <c r="G4" s="48" t="s">
        <v>23</v>
      </c>
      <c r="H4" s="48" t="s">
        <v>26</v>
      </c>
      <c r="I4" s="48" t="s">
        <v>168</v>
      </c>
      <c r="J4" s="48" t="s">
        <v>28</v>
      </c>
      <c r="K4" s="140"/>
      <c r="L4" s="140"/>
      <c r="M4" s="48" t="s">
        <v>152</v>
      </c>
      <c r="N4" s="48" t="s">
        <v>169</v>
      </c>
      <c r="O4" s="140" t="s">
        <v>170</v>
      </c>
      <c r="P4" s="140"/>
      <c r="Q4" s="140"/>
      <c r="R4" s="140"/>
      <c r="S4" s="140"/>
      <c r="T4" s="140"/>
      <c r="U4" s="140"/>
      <c r="V4" s="140"/>
      <c r="W4" s="140"/>
      <c r="X4" s="140"/>
      <c r="Y4" s="48" t="s">
        <v>153</v>
      </c>
      <c r="Z4" s="48" t="s">
        <v>154</v>
      </c>
      <c r="AA4" s="48" t="s">
        <v>171</v>
      </c>
      <c r="AB4" s="48" t="s">
        <v>158</v>
      </c>
      <c r="AC4" s="48" t="s">
        <v>172</v>
      </c>
      <c r="AD4" s="48" t="s">
        <v>173</v>
      </c>
      <c r="AE4" s="48" t="s">
        <v>138</v>
      </c>
      <c r="AF4" s="48" t="s">
        <v>41</v>
      </c>
      <c r="AG4" s="140"/>
    </row>
    <row r="5" spans="1:33" s="11" customFormat="1" x14ac:dyDescent="0.2">
      <c r="A5" s="45" t="s">
        <v>18</v>
      </c>
      <c r="B5" s="45" t="s">
        <v>19</v>
      </c>
      <c r="C5" s="45" t="s">
        <v>20</v>
      </c>
      <c r="D5" s="45" t="s">
        <v>21</v>
      </c>
      <c r="E5" s="45" t="s">
        <v>22</v>
      </c>
      <c r="F5" s="45" t="s">
        <v>108</v>
      </c>
      <c r="G5" s="45" t="s">
        <v>32</v>
      </c>
      <c r="H5" s="45" t="s">
        <v>33</v>
      </c>
      <c r="I5" s="45" t="s">
        <v>34</v>
      </c>
      <c r="J5" s="45" t="s">
        <v>35</v>
      </c>
      <c r="K5" s="45" t="s">
        <v>176</v>
      </c>
      <c r="L5" s="45" t="s">
        <v>146</v>
      </c>
      <c r="M5" s="45" t="s">
        <v>147</v>
      </c>
      <c r="N5" s="45" t="s">
        <v>148</v>
      </c>
      <c r="O5" s="194" t="s">
        <v>149</v>
      </c>
      <c r="P5" s="194"/>
      <c r="Q5" s="194"/>
      <c r="R5" s="194"/>
      <c r="S5" s="194"/>
      <c r="T5" s="194"/>
      <c r="U5" s="194"/>
      <c r="V5" s="194"/>
      <c r="W5" s="194"/>
      <c r="X5" s="194"/>
      <c r="Y5" s="45" t="s">
        <v>150</v>
      </c>
      <c r="Z5" s="45" t="s">
        <v>151</v>
      </c>
      <c r="AA5" s="45" t="s">
        <v>155</v>
      </c>
      <c r="AB5" s="45" t="s">
        <v>156</v>
      </c>
      <c r="AC5" s="45" t="s">
        <v>157</v>
      </c>
      <c r="AD5" s="45" t="s">
        <v>159</v>
      </c>
      <c r="AE5" s="45" t="s">
        <v>160</v>
      </c>
      <c r="AF5" s="45" t="s">
        <v>161</v>
      </c>
      <c r="AG5" s="45" t="s">
        <v>39</v>
      </c>
    </row>
    <row r="6" spans="1:33" s="57" customFormat="1" x14ac:dyDescent="0.2">
      <c r="A6" s="184" t="s">
        <v>167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</row>
    <row r="7" spans="1:33" s="57" customFormat="1" x14ac:dyDescent="0.2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</row>
    <row r="8" spans="1:33" s="57" customFormat="1" ht="78.75" x14ac:dyDescent="0.2">
      <c r="A8" s="75" t="s">
        <v>236</v>
      </c>
      <c r="B8" s="17" t="s">
        <v>275</v>
      </c>
      <c r="C8" s="75" t="s">
        <v>262</v>
      </c>
      <c r="D8" s="75" t="s">
        <v>262</v>
      </c>
      <c r="E8" s="75" t="s">
        <v>263</v>
      </c>
      <c r="F8" s="75" t="s">
        <v>263</v>
      </c>
      <c r="G8" s="100">
        <v>500.3</v>
      </c>
      <c r="H8" s="100">
        <v>1200.31</v>
      </c>
      <c r="I8" s="41">
        <v>1.1000000000000001</v>
      </c>
      <c r="J8" s="17" t="s">
        <v>234</v>
      </c>
      <c r="K8" s="41" t="s">
        <v>178</v>
      </c>
      <c r="L8" s="79">
        <v>6214.6</v>
      </c>
      <c r="M8" s="85">
        <v>6518.49</v>
      </c>
      <c r="N8" s="118">
        <v>0</v>
      </c>
      <c r="O8" s="188">
        <v>0</v>
      </c>
      <c r="P8" s="188"/>
      <c r="Q8" s="188"/>
      <c r="R8" s="188"/>
      <c r="S8" s="188"/>
      <c r="T8" s="188"/>
      <c r="U8" s="188"/>
      <c r="V8" s="188"/>
      <c r="W8" s="188"/>
      <c r="X8" s="188"/>
      <c r="Y8" s="118">
        <v>0</v>
      </c>
      <c r="Z8" s="118">
        <v>0</v>
      </c>
      <c r="AA8" s="118">
        <v>0</v>
      </c>
      <c r="AB8" s="118">
        <v>0</v>
      </c>
      <c r="AC8" s="85"/>
      <c r="AD8" s="103">
        <v>0</v>
      </c>
      <c r="AE8" s="103">
        <v>0</v>
      </c>
      <c r="AF8" s="79">
        <f>SUM(M8:AE8)</f>
        <v>6518.49</v>
      </c>
      <c r="AG8" s="17"/>
    </row>
    <row r="9" spans="1:33" s="57" customFormat="1" ht="47.25" x14ac:dyDescent="0.2">
      <c r="A9" s="75" t="s">
        <v>237</v>
      </c>
      <c r="B9" s="76" t="s">
        <v>239</v>
      </c>
      <c r="C9" s="75" t="s">
        <v>263</v>
      </c>
      <c r="D9" s="75" t="s">
        <v>263</v>
      </c>
      <c r="E9" s="75" t="s">
        <v>264</v>
      </c>
      <c r="F9" s="75"/>
      <c r="G9" s="100">
        <v>400</v>
      </c>
      <c r="H9" s="100">
        <v>660</v>
      </c>
      <c r="I9" s="41">
        <v>300</v>
      </c>
      <c r="J9" s="17" t="s">
        <v>234</v>
      </c>
      <c r="K9" s="41" t="s">
        <v>178</v>
      </c>
      <c r="L9" s="79">
        <v>11510</v>
      </c>
      <c r="M9" s="85">
        <v>7951.43</v>
      </c>
      <c r="N9" s="118">
        <v>0</v>
      </c>
      <c r="O9" s="188">
        <v>0</v>
      </c>
      <c r="P9" s="188"/>
      <c r="Q9" s="188"/>
      <c r="R9" s="188"/>
      <c r="S9" s="188"/>
      <c r="T9" s="188"/>
      <c r="U9" s="188"/>
      <c r="V9" s="188"/>
      <c r="W9" s="188"/>
      <c r="X9" s="188"/>
      <c r="Y9" s="118">
        <v>0</v>
      </c>
      <c r="Z9" s="118">
        <v>0</v>
      </c>
      <c r="AA9" s="118">
        <v>0</v>
      </c>
      <c r="AB9" s="118">
        <v>0</v>
      </c>
      <c r="AC9" s="85"/>
      <c r="AD9" s="103">
        <v>0</v>
      </c>
      <c r="AE9" s="103">
        <v>0</v>
      </c>
      <c r="AF9" s="79">
        <f>SUM(M9:AE9)</f>
        <v>7951.43</v>
      </c>
      <c r="AG9" s="17"/>
    </row>
    <row r="10" spans="1:33" s="57" customFormat="1" x14ac:dyDescent="0.2">
      <c r="A10" s="189" t="s">
        <v>93</v>
      </c>
      <c r="B10" s="190"/>
      <c r="C10" s="145"/>
      <c r="D10" s="145"/>
      <c r="E10" s="145"/>
      <c r="F10" s="145"/>
      <c r="G10" s="145"/>
      <c r="H10" s="145"/>
      <c r="I10" s="145"/>
      <c r="J10" s="145"/>
      <c r="K10" s="146"/>
      <c r="L10" s="79">
        <f>L8+L9</f>
        <v>17724.599999999999</v>
      </c>
      <c r="M10" s="79">
        <f t="shared" ref="M10:AF10" si="0">M8+M9</f>
        <v>14469.92</v>
      </c>
      <c r="N10" s="79">
        <f t="shared" si="0"/>
        <v>0</v>
      </c>
      <c r="O10" s="212">
        <f t="shared" si="0"/>
        <v>0</v>
      </c>
      <c r="P10" s="186"/>
      <c r="Q10" s="186"/>
      <c r="R10" s="186"/>
      <c r="S10" s="186"/>
      <c r="T10" s="186"/>
      <c r="U10" s="186"/>
      <c r="V10" s="186"/>
      <c r="W10" s="186"/>
      <c r="X10" s="187"/>
      <c r="Y10" s="79">
        <f t="shared" si="0"/>
        <v>0</v>
      </c>
      <c r="Z10" s="79">
        <f t="shared" si="0"/>
        <v>0</v>
      </c>
      <c r="AA10" s="79">
        <f t="shared" si="0"/>
        <v>0</v>
      </c>
      <c r="AB10" s="79">
        <f t="shared" si="0"/>
        <v>0</v>
      </c>
      <c r="AC10" s="79">
        <f t="shared" si="0"/>
        <v>0</v>
      </c>
      <c r="AD10" s="79">
        <f t="shared" si="0"/>
        <v>0</v>
      </c>
      <c r="AE10" s="79">
        <f t="shared" si="0"/>
        <v>0</v>
      </c>
      <c r="AF10" s="79">
        <f t="shared" si="0"/>
        <v>14469.92</v>
      </c>
      <c r="AG10" s="17"/>
    </row>
    <row r="11" spans="1:33" s="57" customFormat="1" x14ac:dyDescent="0.2">
      <c r="A11" s="189" t="s">
        <v>94</v>
      </c>
      <c r="B11" s="190"/>
      <c r="C11" s="145"/>
      <c r="D11" s="145"/>
      <c r="E11" s="145"/>
      <c r="F11" s="145"/>
      <c r="G11" s="145"/>
      <c r="H11" s="145"/>
      <c r="I11" s="145"/>
      <c r="J11" s="145"/>
      <c r="K11" s="146"/>
      <c r="L11" s="79">
        <f>L10</f>
        <v>17724.599999999999</v>
      </c>
      <c r="M11" s="79">
        <f>M10</f>
        <v>14469.92</v>
      </c>
      <c r="N11" s="79">
        <f>N10</f>
        <v>0</v>
      </c>
      <c r="O11" s="212">
        <f>O10</f>
        <v>0</v>
      </c>
      <c r="P11" s="186"/>
      <c r="Q11" s="186"/>
      <c r="R11" s="186"/>
      <c r="S11" s="186"/>
      <c r="T11" s="186"/>
      <c r="U11" s="186"/>
      <c r="V11" s="186"/>
      <c r="W11" s="186"/>
      <c r="X11" s="187"/>
      <c r="Y11" s="79">
        <f t="shared" ref="Y11:AF11" si="1">Y10</f>
        <v>0</v>
      </c>
      <c r="Z11" s="79">
        <f t="shared" si="1"/>
        <v>0</v>
      </c>
      <c r="AA11" s="79">
        <f t="shared" si="1"/>
        <v>0</v>
      </c>
      <c r="AB11" s="79">
        <f t="shared" si="1"/>
        <v>0</v>
      </c>
      <c r="AC11" s="79">
        <f t="shared" si="1"/>
        <v>0</v>
      </c>
      <c r="AD11" s="79">
        <f t="shared" si="1"/>
        <v>0</v>
      </c>
      <c r="AE11" s="79">
        <f t="shared" si="1"/>
        <v>0</v>
      </c>
      <c r="AF11" s="79">
        <f t="shared" si="1"/>
        <v>14469.92</v>
      </c>
      <c r="AG11" s="17"/>
    </row>
    <row r="12" spans="1:33" s="57" customFormat="1" x14ac:dyDescent="0.2">
      <c r="A12" s="106"/>
      <c r="B12" s="106"/>
      <c r="C12" s="107"/>
      <c r="D12" s="107"/>
      <c r="E12" s="107"/>
      <c r="F12" s="107"/>
      <c r="G12" s="108"/>
      <c r="H12" s="108"/>
      <c r="I12" s="108"/>
      <c r="J12" s="109"/>
      <c r="K12" s="108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09"/>
    </row>
  </sheetData>
  <mergeCells count="26">
    <mergeCell ref="A11:K11"/>
    <mergeCell ref="O10:X10"/>
    <mergeCell ref="O11:X11"/>
    <mergeCell ref="A1:AG1"/>
    <mergeCell ref="A2:A4"/>
    <mergeCell ref="B2:B4"/>
    <mergeCell ref="C2:D2"/>
    <mergeCell ref="E2:F2"/>
    <mergeCell ref="G2:K2"/>
    <mergeCell ref="L2:AF2"/>
    <mergeCell ref="AG2:AG4"/>
    <mergeCell ref="C3:C4"/>
    <mergeCell ref="D3:D4"/>
    <mergeCell ref="M3:AF3"/>
    <mergeCell ref="O4:X4"/>
    <mergeCell ref="O5:X5"/>
    <mergeCell ref="E3:E4"/>
    <mergeCell ref="F3:F4"/>
    <mergeCell ref="G3:J3"/>
    <mergeCell ref="K3:K4"/>
    <mergeCell ref="L3:L4"/>
    <mergeCell ref="A6:AG6"/>
    <mergeCell ref="A7:AG7"/>
    <mergeCell ref="O8:X8"/>
    <mergeCell ref="A10:K10"/>
    <mergeCell ref="O9:X9"/>
  </mergeCells>
  <pageMargins left="0.39370078740157483" right="0.31496062992125984" top="0.78740157480314965" bottom="0.39370078740157483" header="0.19685039370078741" footer="0.19685039370078741"/>
  <pageSetup paperSize="8" scale="54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L9"/>
  <sheetViews>
    <sheetView tabSelected="1" view="pageBreakPreview" topLeftCell="A7" zoomScale="160" zoomScaleNormal="100" zoomScaleSheetLayoutView="160" workbookViewId="0">
      <selection activeCell="I14" sqref="I14"/>
    </sheetView>
  </sheetViews>
  <sheetFormatPr defaultColWidth="0.85546875" defaultRowHeight="15.75" customHeight="1" x14ac:dyDescent="0.25"/>
  <cols>
    <col min="1" max="1" width="5.5703125" style="8" customWidth="1"/>
    <col min="2" max="2" width="44.7109375" style="8" customWidth="1"/>
    <col min="3" max="11" width="13.28515625" style="8" customWidth="1"/>
    <col min="12" max="12" width="11.140625" style="8" bestFit="1" customWidth="1"/>
    <col min="13" max="16384" width="0.85546875" style="8"/>
  </cols>
  <sheetData>
    <row r="1" spans="1:12" s="12" customFormat="1" ht="16.5" customHeight="1" x14ac:dyDescent="0.25">
      <c r="A1" s="130" t="s">
        <v>307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14" customFormat="1" ht="13.5" customHeight="1" x14ac:dyDescent="0.2">
      <c r="A2" s="206" t="s">
        <v>188</v>
      </c>
      <c r="B2" s="206" t="s">
        <v>14</v>
      </c>
      <c r="C2" s="209" t="s">
        <v>112</v>
      </c>
      <c r="D2" s="210"/>
      <c r="E2" s="210"/>
      <c r="F2" s="211"/>
      <c r="G2" s="209" t="s">
        <v>111</v>
      </c>
      <c r="H2" s="210"/>
      <c r="I2" s="210"/>
      <c r="J2" s="210"/>
      <c r="K2" s="210"/>
      <c r="L2" s="211"/>
    </row>
    <row r="3" spans="1:12" s="64" customFormat="1" ht="92.25" customHeight="1" x14ac:dyDescent="0.2">
      <c r="A3" s="207"/>
      <c r="B3" s="207"/>
      <c r="C3" s="202" t="s">
        <v>206</v>
      </c>
      <c r="D3" s="203"/>
      <c r="E3" s="202" t="s">
        <v>207</v>
      </c>
      <c r="F3" s="203"/>
      <c r="G3" s="202" t="s">
        <v>208</v>
      </c>
      <c r="H3" s="203"/>
      <c r="I3" s="202" t="s">
        <v>272</v>
      </c>
      <c r="J3" s="203"/>
      <c r="K3" s="202" t="s">
        <v>273</v>
      </c>
      <c r="L3" s="203"/>
    </row>
    <row r="4" spans="1:12" s="64" customFormat="1" ht="13.5" customHeight="1" x14ac:dyDescent="0.2">
      <c r="A4" s="208"/>
      <c r="B4" s="208"/>
      <c r="C4" s="98" t="s">
        <v>144</v>
      </c>
      <c r="D4" s="98" t="s">
        <v>145</v>
      </c>
      <c r="E4" s="98" t="s">
        <v>144</v>
      </c>
      <c r="F4" s="98" t="s">
        <v>145</v>
      </c>
      <c r="G4" s="98" t="s">
        <v>144</v>
      </c>
      <c r="H4" s="98" t="s">
        <v>145</v>
      </c>
      <c r="I4" s="98" t="s">
        <v>144</v>
      </c>
      <c r="J4" s="98" t="s">
        <v>145</v>
      </c>
      <c r="K4" s="98" t="s">
        <v>144</v>
      </c>
      <c r="L4" s="98" t="s">
        <v>145</v>
      </c>
    </row>
    <row r="5" spans="1:12" s="15" customFormat="1" ht="13.5" customHeight="1" x14ac:dyDescent="0.2">
      <c r="A5" s="99">
        <v>1</v>
      </c>
      <c r="B5" s="99">
        <v>2</v>
      </c>
      <c r="C5" s="99">
        <v>3</v>
      </c>
      <c r="D5" s="99">
        <v>4</v>
      </c>
      <c r="E5" s="99">
        <v>5</v>
      </c>
      <c r="F5" s="99">
        <v>6</v>
      </c>
      <c r="G5" s="99">
        <v>7</v>
      </c>
      <c r="H5" s="99">
        <v>8</v>
      </c>
      <c r="I5" s="99">
        <v>9</v>
      </c>
      <c r="J5" s="99">
        <v>10</v>
      </c>
      <c r="K5" s="99">
        <v>11</v>
      </c>
      <c r="L5" s="99">
        <v>12</v>
      </c>
    </row>
    <row r="6" spans="1:12" s="15" customFormat="1" ht="63.75" x14ac:dyDescent="0.2">
      <c r="A6" s="104">
        <v>1</v>
      </c>
      <c r="B6" s="105" t="s">
        <v>275</v>
      </c>
      <c r="C6" s="104">
        <v>0</v>
      </c>
      <c r="D6" s="104">
        <v>0</v>
      </c>
      <c r="E6" s="104">
        <v>0</v>
      </c>
      <c r="F6" s="104">
        <v>0</v>
      </c>
      <c r="G6" s="104" t="s">
        <v>178</v>
      </c>
      <c r="H6" s="104" t="s">
        <v>178</v>
      </c>
      <c r="I6" s="104" t="s">
        <v>212</v>
      </c>
      <c r="J6" s="104" t="s">
        <v>212</v>
      </c>
      <c r="K6" s="104" t="s">
        <v>212</v>
      </c>
      <c r="L6" s="104" t="s">
        <v>212</v>
      </c>
    </row>
    <row r="7" spans="1:12" s="13" customFormat="1" ht="38.25" x14ac:dyDescent="0.2">
      <c r="A7" s="91">
        <v>2</v>
      </c>
      <c r="B7" s="92" t="s">
        <v>239</v>
      </c>
      <c r="C7" s="91">
        <v>0</v>
      </c>
      <c r="D7" s="91">
        <v>0</v>
      </c>
      <c r="E7" s="91">
        <v>0</v>
      </c>
      <c r="F7" s="91">
        <v>0</v>
      </c>
      <c r="G7" s="91" t="s">
        <v>178</v>
      </c>
      <c r="H7" s="91" t="s">
        <v>178</v>
      </c>
      <c r="I7" s="91" t="s">
        <v>212</v>
      </c>
      <c r="J7" s="93" t="s">
        <v>212</v>
      </c>
      <c r="K7" s="101" t="s">
        <v>212</v>
      </c>
      <c r="L7" s="101" t="s">
        <v>212</v>
      </c>
    </row>
    <row r="8" spans="1:12" s="13" customFormat="1" ht="12.75" customHeight="1" x14ac:dyDescent="0.2">
      <c r="A8" s="204" t="s">
        <v>221</v>
      </c>
      <c r="B8" s="205"/>
      <c r="C8" s="94">
        <v>0.2</v>
      </c>
      <c r="D8" s="94">
        <v>0.9</v>
      </c>
      <c r="E8" s="94">
        <v>0</v>
      </c>
      <c r="F8" s="94">
        <v>0</v>
      </c>
      <c r="G8" s="94">
        <v>162.36000000000001</v>
      </c>
      <c r="H8" s="94">
        <v>165.67</v>
      </c>
      <c r="I8" s="94">
        <v>1.34</v>
      </c>
      <c r="J8" s="95">
        <f>L8/(16523.58*2)</f>
        <v>1.2860209470344801</v>
      </c>
      <c r="K8" s="102">
        <v>47940</v>
      </c>
      <c r="L8" s="102">
        <v>42499.34</v>
      </c>
    </row>
    <row r="9" spans="1:12" ht="15.75" customHeight="1" x14ac:dyDescent="0.25">
      <c r="L9" s="129" t="s">
        <v>313</v>
      </c>
    </row>
  </sheetData>
  <mergeCells count="11">
    <mergeCell ref="I3:J3"/>
    <mergeCell ref="K3:L3"/>
    <mergeCell ref="A8:B8"/>
    <mergeCell ref="A1:L1"/>
    <mergeCell ref="A2:A4"/>
    <mergeCell ref="B2:B4"/>
    <mergeCell ref="C2:F2"/>
    <mergeCell ref="G2:L2"/>
    <mergeCell ref="C3:D3"/>
    <mergeCell ref="E3:F3"/>
    <mergeCell ref="G3:H3"/>
  </mergeCells>
  <pageMargins left="0.39370078740157483" right="0.39370078740157483" top="0.70866141732283472" bottom="0.31496062992125984" header="0.19685039370078741" footer="0.19685039370078741"/>
  <pageSetup paperSize="9" scale="7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Q25"/>
  <sheetViews>
    <sheetView view="pageBreakPreview" topLeftCell="Q1" zoomScale="55" zoomScaleNormal="70" zoomScaleSheetLayoutView="55" workbookViewId="0">
      <selection activeCell="A11" sqref="A11:AQ11"/>
    </sheetView>
  </sheetViews>
  <sheetFormatPr defaultColWidth="0.85546875" defaultRowHeight="15.75" customHeight="1" x14ac:dyDescent="0.25"/>
  <cols>
    <col min="1" max="1" width="7.140625" style="8" bestFit="1" customWidth="1"/>
    <col min="2" max="2" width="75.85546875" style="8" customWidth="1"/>
    <col min="3" max="3" width="32" style="8" customWidth="1"/>
    <col min="4" max="4" width="20" style="8" customWidth="1"/>
    <col min="5" max="5" width="36.28515625" style="8" customWidth="1"/>
    <col min="6" max="8" width="10.7109375" style="8" customWidth="1"/>
    <col min="9" max="9" width="16.28515625" style="8" customWidth="1"/>
    <col min="10" max="11" width="10.7109375" style="8" customWidth="1"/>
    <col min="12" max="12" width="12.85546875" style="8" customWidth="1"/>
    <col min="13" max="13" width="10.7109375" style="8" customWidth="1"/>
    <col min="14" max="14" width="16.42578125" style="8" customWidth="1"/>
    <col min="15" max="15" width="10.7109375" style="8" customWidth="1"/>
    <col min="16" max="17" width="14.42578125" style="8" customWidth="1"/>
    <col min="18" max="18" width="13.140625" style="8" customWidth="1"/>
    <col min="19" max="19" width="10.7109375" style="8" customWidth="1"/>
    <col min="20" max="20" width="14.42578125" style="8" customWidth="1"/>
    <col min="21" max="21" width="11.85546875" style="8" customWidth="1"/>
    <col min="22" max="22" width="12.85546875" style="8" customWidth="1"/>
    <col min="23" max="23" width="13.28515625" style="8" customWidth="1"/>
    <col min="24" max="24" width="11.7109375" style="8" customWidth="1"/>
    <col min="25" max="25" width="13" style="8" customWidth="1"/>
    <col min="26" max="27" width="12.28515625" style="8" customWidth="1"/>
    <col min="28" max="28" width="12" style="8" customWidth="1"/>
    <col min="29" max="29" width="12.85546875" style="8" customWidth="1"/>
    <col min="30" max="30" width="12.5703125" style="8" customWidth="1"/>
    <col min="31" max="31" width="13.5703125" style="8" customWidth="1"/>
    <col min="32" max="32" width="10.7109375" style="8" customWidth="1"/>
    <col min="33" max="33" width="16.42578125" style="8" customWidth="1"/>
    <col min="34" max="37" width="10.7109375" style="8" customWidth="1"/>
    <col min="38" max="38" width="28" style="8" customWidth="1"/>
    <col min="39" max="40" width="10.7109375" style="8" customWidth="1"/>
    <col min="41" max="41" width="12.85546875" style="8" customWidth="1"/>
    <col min="42" max="42" width="19.28515625" style="8" customWidth="1"/>
    <col min="43" max="43" width="15.7109375" style="8" customWidth="1"/>
    <col min="44" max="16384" width="0.85546875" style="8"/>
  </cols>
  <sheetData>
    <row r="1" spans="1:43" ht="21.95" customHeight="1" x14ac:dyDescent="0.25">
      <c r="A1" s="130" t="s">
        <v>292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1:43" ht="21.95" customHeight="1" x14ac:dyDescent="0.25">
      <c r="A2" s="148" t="s">
        <v>13</v>
      </c>
      <c r="B2" s="148" t="s">
        <v>14</v>
      </c>
      <c r="C2" s="140" t="s">
        <v>15</v>
      </c>
      <c r="D2" s="140" t="s">
        <v>16</v>
      </c>
      <c r="E2" s="140" t="s">
        <v>17</v>
      </c>
      <c r="F2" s="140" t="s">
        <v>72</v>
      </c>
      <c r="G2" s="140"/>
      <c r="H2" s="140"/>
      <c r="I2" s="140"/>
      <c r="J2" s="140"/>
      <c r="K2" s="140"/>
      <c r="L2" s="140"/>
      <c r="M2" s="140"/>
      <c r="N2" s="140"/>
      <c r="O2" s="140"/>
      <c r="P2" s="140" t="s">
        <v>37</v>
      </c>
      <c r="Q2" s="140" t="s">
        <v>40</v>
      </c>
      <c r="R2" s="140" t="s">
        <v>76</v>
      </c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 t="s">
        <v>77</v>
      </c>
      <c r="AH2" s="140"/>
      <c r="AI2" s="140"/>
      <c r="AJ2" s="140"/>
      <c r="AK2" s="140"/>
      <c r="AL2" s="140"/>
      <c r="AM2" s="140"/>
      <c r="AN2" s="140"/>
      <c r="AO2" s="140"/>
      <c r="AP2" s="140"/>
      <c r="AQ2" s="140"/>
    </row>
    <row r="3" spans="1:43" ht="21.95" customHeight="1" x14ac:dyDescent="0.25">
      <c r="A3" s="148"/>
      <c r="B3" s="148"/>
      <c r="C3" s="140"/>
      <c r="D3" s="140"/>
      <c r="E3" s="140"/>
      <c r="F3" s="140" t="s">
        <v>71</v>
      </c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 t="s">
        <v>74</v>
      </c>
      <c r="S3" s="140"/>
      <c r="T3" s="140"/>
      <c r="U3" s="140" t="s">
        <v>231</v>
      </c>
      <c r="V3" s="149" t="s">
        <v>75</v>
      </c>
      <c r="W3" s="150"/>
      <c r="X3" s="150"/>
      <c r="Y3" s="150"/>
      <c r="Z3" s="150"/>
      <c r="AA3" s="150"/>
      <c r="AB3" s="150"/>
      <c r="AC3" s="150"/>
      <c r="AD3" s="150"/>
      <c r="AE3" s="151"/>
      <c r="AF3" s="140" t="s">
        <v>230</v>
      </c>
      <c r="AG3" s="140" t="s">
        <v>52</v>
      </c>
      <c r="AH3" s="140" t="s">
        <v>79</v>
      </c>
      <c r="AI3" s="140" t="s">
        <v>80</v>
      </c>
      <c r="AJ3" s="140" t="s">
        <v>57</v>
      </c>
      <c r="AK3" s="148" t="s">
        <v>78</v>
      </c>
      <c r="AL3" s="148"/>
      <c r="AM3" s="140" t="s">
        <v>177</v>
      </c>
      <c r="AN3" s="140" t="s">
        <v>64</v>
      </c>
      <c r="AO3" s="140" t="s">
        <v>260</v>
      </c>
      <c r="AP3" s="140" t="s">
        <v>62</v>
      </c>
      <c r="AQ3" s="140" t="s">
        <v>60</v>
      </c>
    </row>
    <row r="4" spans="1:43" ht="21.95" customHeight="1" x14ac:dyDescent="0.25">
      <c r="A4" s="148"/>
      <c r="B4" s="148"/>
      <c r="C4" s="140"/>
      <c r="D4" s="140"/>
      <c r="E4" s="140"/>
      <c r="F4" s="140" t="s">
        <v>69</v>
      </c>
      <c r="G4" s="140"/>
      <c r="H4" s="140"/>
      <c r="I4" s="140"/>
      <c r="J4" s="140"/>
      <c r="K4" s="140" t="s">
        <v>70</v>
      </c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52"/>
      <c r="W4" s="153"/>
      <c r="X4" s="153"/>
      <c r="Y4" s="153"/>
      <c r="Z4" s="153"/>
      <c r="AA4" s="153"/>
      <c r="AB4" s="153"/>
      <c r="AC4" s="153"/>
      <c r="AD4" s="153"/>
      <c r="AE4" s="154"/>
      <c r="AF4" s="140"/>
      <c r="AG4" s="140"/>
      <c r="AH4" s="140"/>
      <c r="AI4" s="140"/>
      <c r="AJ4" s="140"/>
      <c r="AK4" s="148"/>
      <c r="AL4" s="148"/>
      <c r="AM4" s="140"/>
      <c r="AN4" s="140"/>
      <c r="AO4" s="140"/>
      <c r="AP4" s="140"/>
      <c r="AQ4" s="140"/>
    </row>
    <row r="5" spans="1:43" ht="15.75" customHeight="1" x14ac:dyDescent="0.25">
      <c r="A5" s="148"/>
      <c r="B5" s="148"/>
      <c r="C5" s="140"/>
      <c r="D5" s="140"/>
      <c r="E5" s="140"/>
      <c r="F5" s="140" t="s">
        <v>282</v>
      </c>
      <c r="G5" s="140"/>
      <c r="H5" s="140"/>
      <c r="I5" s="132" t="s">
        <v>280</v>
      </c>
      <c r="J5" s="141" t="s">
        <v>281</v>
      </c>
      <c r="K5" s="140" t="s">
        <v>282</v>
      </c>
      <c r="L5" s="140"/>
      <c r="M5" s="140"/>
      <c r="N5" s="132" t="s">
        <v>280</v>
      </c>
      <c r="O5" s="141" t="s">
        <v>281</v>
      </c>
      <c r="P5" s="140"/>
      <c r="Q5" s="140"/>
      <c r="R5" s="148" t="s">
        <v>41</v>
      </c>
      <c r="S5" s="148" t="s">
        <v>73</v>
      </c>
      <c r="T5" s="148"/>
      <c r="U5" s="140"/>
      <c r="V5" s="155"/>
      <c r="W5" s="156"/>
      <c r="X5" s="156"/>
      <c r="Y5" s="156"/>
      <c r="Z5" s="156"/>
      <c r="AA5" s="156"/>
      <c r="AB5" s="156"/>
      <c r="AC5" s="156"/>
      <c r="AD5" s="156"/>
      <c r="AE5" s="157"/>
      <c r="AF5" s="140"/>
      <c r="AG5" s="140"/>
      <c r="AH5" s="140"/>
      <c r="AI5" s="140"/>
      <c r="AJ5" s="140"/>
      <c r="AK5" s="140" t="s">
        <v>81</v>
      </c>
      <c r="AL5" s="138" t="s">
        <v>174</v>
      </c>
      <c r="AM5" s="140"/>
      <c r="AN5" s="140"/>
      <c r="AO5" s="140"/>
      <c r="AP5" s="140"/>
      <c r="AQ5" s="140"/>
    </row>
    <row r="6" spans="1:43" s="42" customFormat="1" ht="319.5" customHeight="1" x14ac:dyDescent="0.2">
      <c r="A6" s="148"/>
      <c r="B6" s="148"/>
      <c r="C6" s="140"/>
      <c r="D6" s="140"/>
      <c r="E6" s="140"/>
      <c r="F6" s="123" t="s">
        <v>277</v>
      </c>
      <c r="G6" s="123" t="s">
        <v>278</v>
      </c>
      <c r="H6" s="123" t="s">
        <v>279</v>
      </c>
      <c r="I6" s="133"/>
      <c r="J6" s="141"/>
      <c r="K6" s="123" t="s">
        <v>277</v>
      </c>
      <c r="L6" s="123" t="s">
        <v>278</v>
      </c>
      <c r="M6" s="123" t="s">
        <v>279</v>
      </c>
      <c r="N6" s="133"/>
      <c r="O6" s="141"/>
      <c r="P6" s="140"/>
      <c r="Q6" s="140"/>
      <c r="R6" s="148"/>
      <c r="S6" s="41" t="s">
        <v>46</v>
      </c>
      <c r="T6" s="41" t="s">
        <v>47</v>
      </c>
      <c r="U6" s="140"/>
      <c r="V6" s="48">
        <v>2017</v>
      </c>
      <c r="W6" s="48">
        <v>2018</v>
      </c>
      <c r="X6" s="48">
        <v>2019</v>
      </c>
      <c r="Y6" s="48">
        <v>2020</v>
      </c>
      <c r="Z6" s="48">
        <v>2021</v>
      </c>
      <c r="AA6" s="48">
        <v>2022</v>
      </c>
      <c r="AB6" s="48">
        <v>2023</v>
      </c>
      <c r="AC6" s="48">
        <v>2024</v>
      </c>
      <c r="AD6" s="48">
        <v>2025</v>
      </c>
      <c r="AE6" s="48">
        <v>2026</v>
      </c>
      <c r="AF6" s="140"/>
      <c r="AG6" s="140"/>
      <c r="AH6" s="140"/>
      <c r="AI6" s="140"/>
      <c r="AJ6" s="140"/>
      <c r="AK6" s="140"/>
      <c r="AL6" s="139"/>
      <c r="AM6" s="140"/>
      <c r="AN6" s="140"/>
      <c r="AO6" s="140"/>
      <c r="AP6" s="140"/>
      <c r="AQ6" s="140"/>
    </row>
    <row r="7" spans="1:43" s="46" customFormat="1" ht="21" customHeight="1" x14ac:dyDescent="0.2">
      <c r="A7" s="43" t="s">
        <v>18</v>
      </c>
      <c r="B7" s="43" t="s">
        <v>19</v>
      </c>
      <c r="C7" s="44" t="s">
        <v>20</v>
      </c>
      <c r="D7" s="43" t="s">
        <v>21</v>
      </c>
      <c r="E7" s="45" t="s">
        <v>22</v>
      </c>
      <c r="F7" s="44" t="s">
        <v>24</v>
      </c>
      <c r="G7" s="43" t="s">
        <v>25</v>
      </c>
      <c r="H7" s="43" t="s">
        <v>27</v>
      </c>
      <c r="I7" s="43" t="s">
        <v>29</v>
      </c>
      <c r="J7" s="43" t="s">
        <v>31</v>
      </c>
      <c r="K7" s="43" t="s">
        <v>32</v>
      </c>
      <c r="L7" s="43" t="s">
        <v>33</v>
      </c>
      <c r="M7" s="43" t="s">
        <v>34</v>
      </c>
      <c r="N7" s="43" t="s">
        <v>35</v>
      </c>
      <c r="O7" s="43" t="s">
        <v>36</v>
      </c>
      <c r="P7" s="43" t="s">
        <v>38</v>
      </c>
      <c r="Q7" s="43" t="s">
        <v>39</v>
      </c>
      <c r="R7" s="43" t="s">
        <v>43</v>
      </c>
      <c r="S7" s="43" t="s">
        <v>44</v>
      </c>
      <c r="T7" s="43" t="s">
        <v>45</v>
      </c>
      <c r="U7" s="43" t="s">
        <v>42</v>
      </c>
      <c r="V7" s="43" t="s">
        <v>48</v>
      </c>
      <c r="W7" s="43" t="s">
        <v>49</v>
      </c>
      <c r="X7" s="45" t="s">
        <v>50</v>
      </c>
      <c r="Y7" s="43" t="s">
        <v>51</v>
      </c>
      <c r="Z7" s="45" t="s">
        <v>223</v>
      </c>
      <c r="AA7" s="43" t="s">
        <v>224</v>
      </c>
      <c r="AB7" s="45" t="s">
        <v>225</v>
      </c>
      <c r="AC7" s="43" t="s">
        <v>226</v>
      </c>
      <c r="AD7" s="45" t="s">
        <v>227</v>
      </c>
      <c r="AE7" s="43" t="s">
        <v>228</v>
      </c>
      <c r="AF7" s="45" t="s">
        <v>229</v>
      </c>
      <c r="AG7" s="44" t="s">
        <v>53</v>
      </c>
      <c r="AH7" s="43" t="s">
        <v>54</v>
      </c>
      <c r="AI7" s="43" t="s">
        <v>55</v>
      </c>
      <c r="AJ7" s="43" t="s">
        <v>56</v>
      </c>
      <c r="AK7" s="43" t="s">
        <v>58</v>
      </c>
      <c r="AL7" s="43" t="s">
        <v>59</v>
      </c>
      <c r="AM7" s="43" t="s">
        <v>65</v>
      </c>
      <c r="AN7" s="43" t="s">
        <v>66</v>
      </c>
      <c r="AO7" s="43" t="s">
        <v>67</v>
      </c>
      <c r="AP7" s="43" t="s">
        <v>63</v>
      </c>
      <c r="AQ7" s="43" t="s">
        <v>61</v>
      </c>
    </row>
    <row r="8" spans="1:43" ht="21" customHeight="1" x14ac:dyDescent="0.25">
      <c r="A8" s="136" t="s">
        <v>85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</row>
    <row r="9" spans="1:43" s="57" customFormat="1" ht="36.75" customHeight="1" x14ac:dyDescent="0.2">
      <c r="A9" s="53" t="s">
        <v>86</v>
      </c>
      <c r="B9" s="52" t="s">
        <v>211</v>
      </c>
      <c r="C9" s="55" t="s">
        <v>251</v>
      </c>
      <c r="D9" s="54" t="s">
        <v>232</v>
      </c>
      <c r="E9" s="17" t="s">
        <v>233</v>
      </c>
      <c r="F9" s="41" t="s">
        <v>178</v>
      </c>
      <c r="G9" s="41" t="s">
        <v>178</v>
      </c>
      <c r="H9" s="41" t="s">
        <v>178</v>
      </c>
      <c r="I9" s="41" t="s">
        <v>178</v>
      </c>
      <c r="J9" s="41" t="s">
        <v>178</v>
      </c>
      <c r="K9" s="40">
        <v>500</v>
      </c>
      <c r="L9" s="40">
        <v>1200</v>
      </c>
      <c r="M9" s="40">
        <v>0.54</v>
      </c>
      <c r="N9" s="56" t="s">
        <v>234</v>
      </c>
      <c r="O9" s="41" t="s">
        <v>178</v>
      </c>
      <c r="P9" s="53" t="s">
        <v>222</v>
      </c>
      <c r="Q9" s="53" t="s">
        <v>222</v>
      </c>
      <c r="R9" s="62">
        <f>SUM(S9:T9)</f>
        <v>17600</v>
      </c>
      <c r="S9" s="41" t="s">
        <v>178</v>
      </c>
      <c r="T9" s="62">
        <v>17600</v>
      </c>
      <c r="U9" s="41" t="s">
        <v>178</v>
      </c>
      <c r="V9" s="82">
        <v>17600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1" t="s">
        <v>178</v>
      </c>
      <c r="AG9" s="84">
        <f>R9-AO9</f>
        <v>12320</v>
      </c>
      <c r="AH9" s="41" t="s">
        <v>178</v>
      </c>
      <c r="AI9" s="41" t="s">
        <v>178</v>
      </c>
      <c r="AJ9" s="41" t="s">
        <v>178</v>
      </c>
      <c r="AK9" s="41" t="s">
        <v>178</v>
      </c>
      <c r="AL9" s="41" t="s">
        <v>178</v>
      </c>
      <c r="AM9" s="41" t="s">
        <v>178</v>
      </c>
      <c r="AN9" s="41" t="s">
        <v>178</v>
      </c>
      <c r="AO9" s="82">
        <f>R9*0.3</f>
        <v>5280</v>
      </c>
      <c r="AP9" s="41" t="s">
        <v>178</v>
      </c>
      <c r="AQ9" s="41" t="s">
        <v>178</v>
      </c>
    </row>
    <row r="10" spans="1:43" ht="21" customHeight="1" x14ac:dyDescent="0.25">
      <c r="A10" s="143" t="s">
        <v>84</v>
      </c>
      <c r="B10" s="14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6"/>
      <c r="N10" s="56"/>
      <c r="O10" s="40"/>
      <c r="P10" s="53"/>
      <c r="Q10" s="53"/>
      <c r="R10" s="63">
        <f>SUM(R9)</f>
        <v>17600</v>
      </c>
      <c r="S10" s="60">
        <f t="shared" ref="S10:AG10" si="0">SUM(S9)</f>
        <v>0</v>
      </c>
      <c r="T10" s="63">
        <f t="shared" si="0"/>
        <v>17600</v>
      </c>
      <c r="U10" s="41" t="s">
        <v>178</v>
      </c>
      <c r="V10" s="63">
        <f t="shared" si="0"/>
        <v>17600</v>
      </c>
      <c r="W10" s="80">
        <f t="shared" si="0"/>
        <v>0</v>
      </c>
      <c r="X10" s="60">
        <f t="shared" si="0"/>
        <v>0</v>
      </c>
      <c r="Y10" s="60">
        <f t="shared" si="0"/>
        <v>0</v>
      </c>
      <c r="Z10" s="60">
        <f t="shared" si="0"/>
        <v>0</v>
      </c>
      <c r="AA10" s="60">
        <f t="shared" si="0"/>
        <v>0</v>
      </c>
      <c r="AB10" s="60">
        <f t="shared" si="0"/>
        <v>0</v>
      </c>
      <c r="AC10" s="60">
        <f t="shared" si="0"/>
        <v>0</v>
      </c>
      <c r="AD10" s="60">
        <f t="shared" si="0"/>
        <v>0</v>
      </c>
      <c r="AE10" s="60">
        <f t="shared" si="0"/>
        <v>0</v>
      </c>
      <c r="AF10" s="41" t="s">
        <v>178</v>
      </c>
      <c r="AG10" s="63">
        <f t="shared" si="0"/>
        <v>12320</v>
      </c>
      <c r="AH10" s="41" t="s">
        <v>178</v>
      </c>
      <c r="AI10" s="41" t="s">
        <v>178</v>
      </c>
      <c r="AJ10" s="41" t="s">
        <v>178</v>
      </c>
      <c r="AK10" s="41" t="s">
        <v>178</v>
      </c>
      <c r="AL10" s="41" t="s">
        <v>178</v>
      </c>
      <c r="AM10" s="41" t="s">
        <v>178</v>
      </c>
      <c r="AN10" s="41" t="s">
        <v>178</v>
      </c>
      <c r="AO10" s="63">
        <f t="shared" ref="AO10" si="1">SUM(AO9)</f>
        <v>5280</v>
      </c>
      <c r="AP10" s="41" t="s">
        <v>178</v>
      </c>
      <c r="AQ10" s="41" t="s">
        <v>178</v>
      </c>
    </row>
    <row r="11" spans="1:43" ht="21" customHeight="1" x14ac:dyDescent="0.25">
      <c r="A11" s="136" t="s">
        <v>175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</row>
    <row r="12" spans="1:43" ht="21" customHeight="1" x14ac:dyDescent="0.25">
      <c r="A12" s="147" t="s">
        <v>87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</row>
    <row r="13" spans="1:43" s="57" customFormat="1" ht="47.25" x14ac:dyDescent="0.2">
      <c r="A13" s="53" t="s">
        <v>88</v>
      </c>
      <c r="B13" s="58" t="s">
        <v>213</v>
      </c>
      <c r="C13" s="55" t="s">
        <v>252</v>
      </c>
      <c r="D13" s="54" t="s">
        <v>232</v>
      </c>
      <c r="E13" s="51" t="s">
        <v>240</v>
      </c>
      <c r="F13" s="61">
        <v>150.19999999999999</v>
      </c>
      <c r="G13" s="40">
        <v>46.106999999999999</v>
      </c>
      <c r="H13" s="40">
        <v>0.84</v>
      </c>
      <c r="I13" s="56" t="s">
        <v>283</v>
      </c>
      <c r="J13" s="41" t="s">
        <v>178</v>
      </c>
      <c r="K13" s="61">
        <v>150.19999999999999</v>
      </c>
      <c r="L13" s="40">
        <v>46.106999999999999</v>
      </c>
      <c r="M13" s="40">
        <v>0.77300000000000002</v>
      </c>
      <c r="N13" s="56" t="s">
        <v>284</v>
      </c>
      <c r="O13" s="41" t="s">
        <v>178</v>
      </c>
      <c r="P13" s="53" t="s">
        <v>222</v>
      </c>
      <c r="Q13" s="53" t="s">
        <v>222</v>
      </c>
      <c r="R13" s="62">
        <f>SUM(S13:T13)</f>
        <v>5200</v>
      </c>
      <c r="S13" s="41" t="s">
        <v>178</v>
      </c>
      <c r="T13" s="62">
        <v>5200</v>
      </c>
      <c r="U13" s="41" t="s">
        <v>178</v>
      </c>
      <c r="V13" s="82">
        <v>5200</v>
      </c>
      <c r="W13" s="81">
        <v>0</v>
      </c>
      <c r="X13" s="81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1" t="s">
        <v>178</v>
      </c>
      <c r="AG13" s="84">
        <f>R13-AO13</f>
        <v>3640</v>
      </c>
      <c r="AH13" s="41" t="s">
        <v>178</v>
      </c>
      <c r="AI13" s="41" t="s">
        <v>178</v>
      </c>
      <c r="AJ13" s="41" t="s">
        <v>178</v>
      </c>
      <c r="AK13" s="41" t="s">
        <v>178</v>
      </c>
      <c r="AL13" s="41" t="s">
        <v>178</v>
      </c>
      <c r="AM13" s="41" t="s">
        <v>178</v>
      </c>
      <c r="AN13" s="41" t="s">
        <v>178</v>
      </c>
      <c r="AO13" s="82">
        <f t="shared" ref="AO13" si="2">R13*0.3</f>
        <v>1560</v>
      </c>
      <c r="AP13" s="41" t="s">
        <v>178</v>
      </c>
      <c r="AQ13" s="41" t="s">
        <v>178</v>
      </c>
    </row>
    <row r="14" spans="1:43" s="57" customFormat="1" ht="47.25" x14ac:dyDescent="0.2">
      <c r="A14" s="53" t="s">
        <v>89</v>
      </c>
      <c r="B14" s="58" t="s">
        <v>214</v>
      </c>
      <c r="C14" s="55" t="s">
        <v>253</v>
      </c>
      <c r="D14" s="54" t="s">
        <v>232</v>
      </c>
      <c r="E14" s="58" t="s">
        <v>241</v>
      </c>
      <c r="F14" s="61">
        <v>250.3</v>
      </c>
      <c r="G14" s="65">
        <v>180.31</v>
      </c>
      <c r="H14" s="40">
        <v>2.4</v>
      </c>
      <c r="I14" s="56" t="s">
        <v>283</v>
      </c>
      <c r="J14" s="41" t="s">
        <v>178</v>
      </c>
      <c r="K14" s="40">
        <v>300</v>
      </c>
      <c r="L14" s="40">
        <v>310</v>
      </c>
      <c r="M14" s="40">
        <f>1.33*2</f>
        <v>2.66</v>
      </c>
      <c r="N14" s="56" t="s">
        <v>284</v>
      </c>
      <c r="O14" s="41" t="s">
        <v>178</v>
      </c>
      <c r="P14" s="53" t="s">
        <v>258</v>
      </c>
      <c r="Q14" s="53" t="s">
        <v>259</v>
      </c>
      <c r="R14" s="62">
        <v>38595</v>
      </c>
      <c r="S14" s="41" t="s">
        <v>178</v>
      </c>
      <c r="T14" s="62">
        <v>38595</v>
      </c>
      <c r="U14" s="41" t="s">
        <v>178</v>
      </c>
      <c r="V14" s="81">
        <v>0</v>
      </c>
      <c r="W14" s="82">
        <v>18385</v>
      </c>
      <c r="X14" s="82">
        <v>20210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1" t="s">
        <v>178</v>
      </c>
      <c r="AG14" s="84">
        <f>R14-AO14</f>
        <v>27068.5</v>
      </c>
      <c r="AH14" s="41" t="s">
        <v>178</v>
      </c>
      <c r="AI14" s="41" t="s">
        <v>178</v>
      </c>
      <c r="AJ14" s="41" t="s">
        <v>178</v>
      </c>
      <c r="AK14" s="41" t="s">
        <v>178</v>
      </c>
      <c r="AL14" s="41" t="s">
        <v>178</v>
      </c>
      <c r="AM14" s="41" t="s">
        <v>178</v>
      </c>
      <c r="AN14" s="41" t="s">
        <v>178</v>
      </c>
      <c r="AO14" s="82">
        <f>W14*0.3+6011</f>
        <v>11526.5</v>
      </c>
      <c r="AP14" s="41" t="s">
        <v>178</v>
      </c>
      <c r="AQ14" s="41" t="s">
        <v>178</v>
      </c>
    </row>
    <row r="15" spans="1:43" s="57" customFormat="1" ht="47.25" x14ac:dyDescent="0.2">
      <c r="A15" s="53" t="s">
        <v>235</v>
      </c>
      <c r="B15" s="58" t="s">
        <v>238</v>
      </c>
      <c r="C15" s="55" t="s">
        <v>254</v>
      </c>
      <c r="D15" s="54" t="s">
        <v>232</v>
      </c>
      <c r="E15" s="58" t="s">
        <v>242</v>
      </c>
      <c r="F15" s="47">
        <v>300</v>
      </c>
      <c r="G15" s="40">
        <v>310</v>
      </c>
      <c r="H15" s="40">
        <v>2.2999999999999998</v>
      </c>
      <c r="I15" s="56" t="s">
        <v>283</v>
      </c>
      <c r="J15" s="41" t="s">
        <v>178</v>
      </c>
      <c r="K15" s="47">
        <v>300</v>
      </c>
      <c r="L15" s="40">
        <v>310</v>
      </c>
      <c r="M15" s="40">
        <v>1.68</v>
      </c>
      <c r="N15" s="56" t="s">
        <v>284</v>
      </c>
      <c r="O15" s="41" t="s">
        <v>178</v>
      </c>
      <c r="P15" s="53" t="s">
        <v>259</v>
      </c>
      <c r="Q15" s="53" t="s">
        <v>261</v>
      </c>
      <c r="R15" s="62">
        <v>27500</v>
      </c>
      <c r="S15" s="73" t="s">
        <v>178</v>
      </c>
      <c r="T15" s="62">
        <f>R15</f>
        <v>27500</v>
      </c>
      <c r="U15" s="73" t="s">
        <v>178</v>
      </c>
      <c r="V15" s="40">
        <v>0</v>
      </c>
      <c r="W15" s="40">
        <v>0</v>
      </c>
      <c r="X15" s="62">
        <v>6013</v>
      </c>
      <c r="Y15" s="62">
        <v>21487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73" t="s">
        <v>178</v>
      </c>
      <c r="AG15" s="84">
        <f>R15-AO15</f>
        <v>22031</v>
      </c>
      <c r="AH15" s="73" t="s">
        <v>178</v>
      </c>
      <c r="AI15" s="41" t="s">
        <v>178</v>
      </c>
      <c r="AJ15" s="41" t="s">
        <v>178</v>
      </c>
      <c r="AK15" s="41" t="s">
        <v>178</v>
      </c>
      <c r="AL15" s="41" t="s">
        <v>178</v>
      </c>
      <c r="AM15" s="41" t="s">
        <v>178</v>
      </c>
      <c r="AN15" s="41" t="s">
        <v>178</v>
      </c>
      <c r="AO15" s="82">
        <v>5469</v>
      </c>
      <c r="AP15" s="41" t="s">
        <v>178</v>
      </c>
      <c r="AQ15" s="41" t="s">
        <v>178</v>
      </c>
    </row>
    <row r="16" spans="1:43" s="57" customFormat="1" ht="63" x14ac:dyDescent="0.2">
      <c r="A16" s="67" t="s">
        <v>236</v>
      </c>
      <c r="B16" s="58" t="s">
        <v>216</v>
      </c>
      <c r="C16" s="68" t="s">
        <v>255</v>
      </c>
      <c r="D16" s="69" t="s">
        <v>232</v>
      </c>
      <c r="E16" s="58" t="s">
        <v>243</v>
      </c>
      <c r="F16" s="70">
        <v>500.3</v>
      </c>
      <c r="G16" s="71">
        <v>1200.31</v>
      </c>
      <c r="H16" s="72">
        <v>1.7</v>
      </c>
      <c r="I16" s="56" t="s">
        <v>283</v>
      </c>
      <c r="J16" s="73" t="s">
        <v>178</v>
      </c>
      <c r="K16" s="70">
        <v>500.3</v>
      </c>
      <c r="L16" s="71">
        <v>1200.31</v>
      </c>
      <c r="M16" s="72">
        <v>1.45</v>
      </c>
      <c r="N16" s="56" t="s">
        <v>284</v>
      </c>
      <c r="O16" s="73" t="s">
        <v>178</v>
      </c>
      <c r="P16" s="67" t="s">
        <v>262</v>
      </c>
      <c r="Q16" s="67" t="s">
        <v>263</v>
      </c>
      <c r="R16" s="74">
        <v>24599.599999999999</v>
      </c>
      <c r="S16" s="41" t="s">
        <v>178</v>
      </c>
      <c r="T16" s="74">
        <f t="shared" ref="T16:T17" si="3">R16</f>
        <v>24599.599999999999</v>
      </c>
      <c r="U16" s="41" t="s">
        <v>178</v>
      </c>
      <c r="V16" s="72">
        <v>0</v>
      </c>
      <c r="W16" s="72">
        <v>0</v>
      </c>
      <c r="X16" s="72">
        <v>0</v>
      </c>
      <c r="Y16" s="72">
        <v>0</v>
      </c>
      <c r="Z16" s="74">
        <v>18385</v>
      </c>
      <c r="AA16" s="74">
        <v>6214.6</v>
      </c>
      <c r="AB16" s="72">
        <v>0</v>
      </c>
      <c r="AC16" s="72">
        <v>0</v>
      </c>
      <c r="AD16" s="72">
        <v>0</v>
      </c>
      <c r="AE16" s="72">
        <v>0</v>
      </c>
      <c r="AF16" s="41" t="s">
        <v>178</v>
      </c>
      <c r="AG16" s="86">
        <f>R16</f>
        <v>24599.599999999999</v>
      </c>
      <c r="AH16" s="41" t="s">
        <v>178</v>
      </c>
      <c r="AI16" s="41" t="s">
        <v>178</v>
      </c>
      <c r="AJ16" s="41" t="s">
        <v>178</v>
      </c>
      <c r="AK16" s="41" t="s">
        <v>178</v>
      </c>
      <c r="AL16" s="41" t="s">
        <v>178</v>
      </c>
      <c r="AM16" s="41" t="s">
        <v>178</v>
      </c>
      <c r="AN16" s="41" t="s">
        <v>178</v>
      </c>
      <c r="AO16" s="72">
        <v>0</v>
      </c>
      <c r="AP16" s="41" t="s">
        <v>178</v>
      </c>
      <c r="AQ16" s="41" t="s">
        <v>178</v>
      </c>
    </row>
    <row r="17" spans="1:43" s="66" customFormat="1" ht="47.25" x14ac:dyDescent="0.2">
      <c r="A17" s="75" t="s">
        <v>237</v>
      </c>
      <c r="B17" s="76" t="s">
        <v>239</v>
      </c>
      <c r="C17" s="75"/>
      <c r="D17" s="77" t="s">
        <v>232</v>
      </c>
      <c r="E17" s="78" t="s">
        <v>244</v>
      </c>
      <c r="F17" s="41">
        <v>400</v>
      </c>
      <c r="G17" s="41">
        <v>660</v>
      </c>
      <c r="H17" s="41">
        <v>1.79</v>
      </c>
      <c r="I17" s="56" t="s">
        <v>283</v>
      </c>
      <c r="J17" s="41" t="s">
        <v>178</v>
      </c>
      <c r="K17" s="41">
        <v>400</v>
      </c>
      <c r="L17" s="41">
        <v>660</v>
      </c>
      <c r="M17" s="41">
        <v>1.51</v>
      </c>
      <c r="N17" s="56" t="s">
        <v>284</v>
      </c>
      <c r="O17" s="41" t="s">
        <v>178</v>
      </c>
      <c r="P17" s="75" t="s">
        <v>263</v>
      </c>
      <c r="Q17" s="75" t="s">
        <v>264</v>
      </c>
      <c r="R17" s="79">
        <v>46400</v>
      </c>
      <c r="S17" s="41" t="s">
        <v>178</v>
      </c>
      <c r="T17" s="79">
        <f t="shared" si="3"/>
        <v>46400</v>
      </c>
      <c r="U17" s="41" t="s">
        <v>178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79">
        <v>11510</v>
      </c>
      <c r="AB17" s="79">
        <v>18385</v>
      </c>
      <c r="AC17" s="79">
        <v>16505</v>
      </c>
      <c r="AD17" s="41">
        <v>0</v>
      </c>
      <c r="AE17" s="41">
        <v>0</v>
      </c>
      <c r="AF17" s="41" t="s">
        <v>178</v>
      </c>
      <c r="AG17" s="79">
        <f>R17</f>
        <v>46400</v>
      </c>
      <c r="AH17" s="41" t="s">
        <v>178</v>
      </c>
      <c r="AI17" s="41" t="s">
        <v>178</v>
      </c>
      <c r="AJ17" s="41" t="s">
        <v>178</v>
      </c>
      <c r="AK17" s="41" t="s">
        <v>178</v>
      </c>
      <c r="AL17" s="41" t="s">
        <v>178</v>
      </c>
      <c r="AM17" s="41" t="s">
        <v>178</v>
      </c>
      <c r="AN17" s="41" t="s">
        <v>178</v>
      </c>
      <c r="AO17" s="41">
        <v>0</v>
      </c>
      <c r="AP17" s="41" t="s">
        <v>178</v>
      </c>
      <c r="AQ17" s="41" t="s">
        <v>178</v>
      </c>
    </row>
    <row r="18" spans="1:43" ht="21" customHeight="1" x14ac:dyDescent="0.25">
      <c r="A18" s="134" t="s">
        <v>90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</row>
    <row r="19" spans="1:43" s="57" customFormat="1" ht="31.5" x14ac:dyDescent="0.2">
      <c r="A19" s="53" t="s">
        <v>91</v>
      </c>
      <c r="B19" s="59" t="s">
        <v>246</v>
      </c>
      <c r="C19" s="55" t="s">
        <v>256</v>
      </c>
      <c r="D19" s="54" t="s">
        <v>248</v>
      </c>
      <c r="E19" s="52" t="s">
        <v>249</v>
      </c>
      <c r="F19" s="103">
        <v>13</v>
      </c>
      <c r="G19" s="103">
        <v>79</v>
      </c>
      <c r="H19" s="103">
        <v>44.08</v>
      </c>
      <c r="I19" s="103" t="s">
        <v>178</v>
      </c>
      <c r="J19" s="124">
        <v>1.3</v>
      </c>
      <c r="K19" s="118">
        <v>9.5</v>
      </c>
      <c r="L19" s="103">
        <v>79</v>
      </c>
      <c r="M19" s="103">
        <v>44.08</v>
      </c>
      <c r="N19" s="103" t="s">
        <v>178</v>
      </c>
      <c r="O19" s="124">
        <v>1.3</v>
      </c>
      <c r="P19" s="53" t="s">
        <v>222</v>
      </c>
      <c r="Q19" s="53" t="s">
        <v>222</v>
      </c>
      <c r="R19" s="79">
        <v>5000</v>
      </c>
      <c r="S19" s="41" t="s">
        <v>178</v>
      </c>
      <c r="T19" s="79">
        <v>5000</v>
      </c>
      <c r="U19" s="41" t="s">
        <v>178</v>
      </c>
      <c r="V19" s="85">
        <v>5000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 t="s">
        <v>178</v>
      </c>
      <c r="AG19" s="84">
        <f>R19-AO19</f>
        <v>3500</v>
      </c>
      <c r="AH19" s="41" t="s">
        <v>178</v>
      </c>
      <c r="AI19" s="41" t="s">
        <v>178</v>
      </c>
      <c r="AJ19" s="41" t="s">
        <v>178</v>
      </c>
      <c r="AK19" s="41" t="s">
        <v>178</v>
      </c>
      <c r="AL19" s="41" t="s">
        <v>178</v>
      </c>
      <c r="AM19" s="41" t="s">
        <v>178</v>
      </c>
      <c r="AN19" s="41" t="s">
        <v>178</v>
      </c>
      <c r="AO19" s="82">
        <f t="shared" ref="AO19" si="4">R19*0.3</f>
        <v>1500</v>
      </c>
      <c r="AP19" s="41" t="s">
        <v>178</v>
      </c>
      <c r="AQ19" s="41" t="s">
        <v>178</v>
      </c>
    </row>
    <row r="20" spans="1:43" s="57" customFormat="1" ht="31.5" x14ac:dyDescent="0.2">
      <c r="A20" s="53" t="s">
        <v>92</v>
      </c>
      <c r="B20" s="22" t="s">
        <v>219</v>
      </c>
      <c r="C20" s="55" t="s">
        <v>256</v>
      </c>
      <c r="D20" s="54" t="s">
        <v>248</v>
      </c>
      <c r="E20" s="52" t="s">
        <v>249</v>
      </c>
      <c r="F20" s="118">
        <v>120</v>
      </c>
      <c r="G20" s="118" t="s">
        <v>178</v>
      </c>
      <c r="H20" s="118">
        <v>44.08</v>
      </c>
      <c r="I20" s="118" t="s">
        <v>178</v>
      </c>
      <c r="J20" s="125">
        <v>52.241999999999997</v>
      </c>
      <c r="K20" s="118">
        <v>120</v>
      </c>
      <c r="L20" s="118" t="s">
        <v>178</v>
      </c>
      <c r="M20" s="118">
        <v>44.08</v>
      </c>
      <c r="N20" s="118" t="s">
        <v>178</v>
      </c>
      <c r="O20" s="125">
        <v>52.241999999999997</v>
      </c>
      <c r="P20" s="53" t="s">
        <v>259</v>
      </c>
      <c r="Q20" s="53" t="s">
        <v>259</v>
      </c>
      <c r="R20" s="40">
        <v>404</v>
      </c>
      <c r="S20" s="41" t="s">
        <v>178</v>
      </c>
      <c r="T20" s="40">
        <v>404</v>
      </c>
      <c r="U20" s="41" t="s">
        <v>178</v>
      </c>
      <c r="V20" s="41">
        <v>0</v>
      </c>
      <c r="W20" s="41">
        <v>0</v>
      </c>
      <c r="X20" s="79">
        <v>404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 t="s">
        <v>178</v>
      </c>
      <c r="AG20" s="84">
        <f>R20-AO20</f>
        <v>404</v>
      </c>
      <c r="AH20" s="41" t="s">
        <v>178</v>
      </c>
      <c r="AI20" s="41" t="s">
        <v>178</v>
      </c>
      <c r="AJ20" s="41" t="s">
        <v>178</v>
      </c>
      <c r="AK20" s="41" t="s">
        <v>178</v>
      </c>
      <c r="AL20" s="41" t="s">
        <v>178</v>
      </c>
      <c r="AM20" s="41" t="s">
        <v>178</v>
      </c>
      <c r="AN20" s="41" t="s">
        <v>178</v>
      </c>
      <c r="AO20" s="81">
        <v>0</v>
      </c>
      <c r="AP20" s="41" t="s">
        <v>178</v>
      </c>
      <c r="AQ20" s="41" t="s">
        <v>178</v>
      </c>
    </row>
    <row r="21" spans="1:43" s="57" customFormat="1" ht="31.5" x14ac:dyDescent="0.2">
      <c r="A21" s="53" t="s">
        <v>245</v>
      </c>
      <c r="B21" s="59" t="s">
        <v>247</v>
      </c>
      <c r="C21" s="55" t="s">
        <v>257</v>
      </c>
      <c r="D21" s="54" t="s">
        <v>248</v>
      </c>
      <c r="E21" s="17" t="s">
        <v>250</v>
      </c>
      <c r="F21" s="118">
        <f>83.52</f>
        <v>83.52</v>
      </c>
      <c r="G21" s="118">
        <v>91</v>
      </c>
      <c r="H21" s="118">
        <v>35.83</v>
      </c>
      <c r="I21" s="118" t="s">
        <v>178</v>
      </c>
      <c r="J21" s="125">
        <v>21.058</v>
      </c>
      <c r="K21" s="118">
        <f>84.52-56+30*0.86</f>
        <v>54.319999999999993</v>
      </c>
      <c r="L21" s="118">
        <v>94</v>
      </c>
      <c r="M21" s="118">
        <v>32</v>
      </c>
      <c r="N21" s="118" t="s">
        <v>178</v>
      </c>
      <c r="O21" s="125">
        <v>21.058</v>
      </c>
      <c r="P21" s="53" t="s">
        <v>264</v>
      </c>
      <c r="Q21" s="53" t="s">
        <v>265</v>
      </c>
      <c r="R21" s="79">
        <v>86897</v>
      </c>
      <c r="S21" s="41" t="s">
        <v>178</v>
      </c>
      <c r="T21" s="79">
        <v>86897</v>
      </c>
      <c r="U21" s="41" t="s">
        <v>178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62">
        <v>18483</v>
      </c>
      <c r="AD21" s="62">
        <v>36331</v>
      </c>
      <c r="AE21" s="62">
        <v>32083</v>
      </c>
      <c r="AF21" s="41" t="s">
        <v>178</v>
      </c>
      <c r="AG21" s="87">
        <f>R21-2100</f>
        <v>84797</v>
      </c>
      <c r="AH21" s="41" t="s">
        <v>178</v>
      </c>
      <c r="AI21" s="41" t="s">
        <v>178</v>
      </c>
      <c r="AJ21" s="41" t="s">
        <v>178</v>
      </c>
      <c r="AK21" s="41" t="s">
        <v>178</v>
      </c>
      <c r="AL21" s="41" t="s">
        <v>178</v>
      </c>
      <c r="AM21" s="41" t="s">
        <v>178</v>
      </c>
      <c r="AN21" s="79">
        <v>2100</v>
      </c>
      <c r="AO21" s="40">
        <v>0</v>
      </c>
      <c r="AP21" s="41" t="s">
        <v>178</v>
      </c>
      <c r="AQ21" s="41" t="s">
        <v>178</v>
      </c>
    </row>
    <row r="22" spans="1:43" ht="21" customHeight="1" x14ac:dyDescent="0.25">
      <c r="A22" s="143" t="s">
        <v>93</v>
      </c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6"/>
      <c r="R22" s="63">
        <f>SUM(R19:R21)+SUM(R13:R17)</f>
        <v>234595.6</v>
      </c>
      <c r="S22" s="63"/>
      <c r="T22" s="63">
        <f t="shared" ref="T22:AO22" si="5">SUM(T19:T21)+SUM(T13:T17)</f>
        <v>234595.6</v>
      </c>
      <c r="U22" s="63"/>
      <c r="V22" s="63">
        <f t="shared" si="5"/>
        <v>10200</v>
      </c>
      <c r="W22" s="63">
        <f t="shared" si="5"/>
        <v>18385</v>
      </c>
      <c r="X22" s="63">
        <f t="shared" si="5"/>
        <v>26627</v>
      </c>
      <c r="Y22" s="63">
        <f t="shared" si="5"/>
        <v>21487</v>
      </c>
      <c r="Z22" s="63">
        <f t="shared" si="5"/>
        <v>18385</v>
      </c>
      <c r="AA22" s="63">
        <f t="shared" si="5"/>
        <v>17724.599999999999</v>
      </c>
      <c r="AB22" s="63">
        <f t="shared" si="5"/>
        <v>18385</v>
      </c>
      <c r="AC22" s="63">
        <f t="shared" si="5"/>
        <v>34988</v>
      </c>
      <c r="AD22" s="63">
        <f t="shared" si="5"/>
        <v>36331</v>
      </c>
      <c r="AE22" s="63">
        <f t="shared" si="5"/>
        <v>32083</v>
      </c>
      <c r="AF22" s="63"/>
      <c r="AG22" s="63">
        <f t="shared" si="5"/>
        <v>212440.1</v>
      </c>
      <c r="AH22" s="41" t="s">
        <v>178</v>
      </c>
      <c r="AI22" s="41" t="s">
        <v>178</v>
      </c>
      <c r="AJ22" s="41" t="s">
        <v>178</v>
      </c>
      <c r="AK22" s="41" t="s">
        <v>178</v>
      </c>
      <c r="AL22" s="41" t="s">
        <v>178</v>
      </c>
      <c r="AM22" s="41" t="s">
        <v>178</v>
      </c>
      <c r="AN22" s="63">
        <f t="shared" si="5"/>
        <v>2100</v>
      </c>
      <c r="AO22" s="63">
        <f t="shared" si="5"/>
        <v>20055.5</v>
      </c>
      <c r="AP22" s="41" t="s">
        <v>178</v>
      </c>
      <c r="AQ22" s="41" t="s">
        <v>178</v>
      </c>
    </row>
    <row r="23" spans="1:43" ht="24" customHeight="1" x14ac:dyDescent="0.25">
      <c r="A23" s="143" t="s">
        <v>94</v>
      </c>
      <c r="B23" s="144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6"/>
      <c r="R23" s="63">
        <f>R10+R22</f>
        <v>252195.6</v>
      </c>
      <c r="S23" s="63"/>
      <c r="T23" s="63">
        <f t="shared" ref="T23:AO23" si="6">T10+T22</f>
        <v>252195.6</v>
      </c>
      <c r="U23" s="63"/>
      <c r="V23" s="63">
        <f t="shared" si="6"/>
        <v>27800</v>
      </c>
      <c r="W23" s="63">
        <f t="shared" si="6"/>
        <v>18385</v>
      </c>
      <c r="X23" s="63">
        <f t="shared" si="6"/>
        <v>26627</v>
      </c>
      <c r="Y23" s="63">
        <f t="shared" si="6"/>
        <v>21487</v>
      </c>
      <c r="Z23" s="63">
        <f t="shared" si="6"/>
        <v>18385</v>
      </c>
      <c r="AA23" s="63">
        <f t="shared" si="6"/>
        <v>17724.599999999999</v>
      </c>
      <c r="AB23" s="63">
        <f t="shared" si="6"/>
        <v>18385</v>
      </c>
      <c r="AC23" s="63">
        <f t="shared" si="6"/>
        <v>34988</v>
      </c>
      <c r="AD23" s="63">
        <f t="shared" si="6"/>
        <v>36331</v>
      </c>
      <c r="AE23" s="63">
        <f t="shared" si="6"/>
        <v>32083</v>
      </c>
      <c r="AF23" s="63"/>
      <c r="AG23" s="63">
        <f t="shared" si="6"/>
        <v>224760.1</v>
      </c>
      <c r="AH23" s="41" t="s">
        <v>178</v>
      </c>
      <c r="AI23" s="41" t="s">
        <v>178</v>
      </c>
      <c r="AJ23" s="41" t="s">
        <v>178</v>
      </c>
      <c r="AK23" s="41" t="s">
        <v>178</v>
      </c>
      <c r="AL23" s="41" t="s">
        <v>178</v>
      </c>
      <c r="AM23" s="41" t="s">
        <v>178</v>
      </c>
      <c r="AN23" s="126">
        <v>2100</v>
      </c>
      <c r="AO23" s="63">
        <f t="shared" si="6"/>
        <v>25335.5</v>
      </c>
      <c r="AP23" s="41" t="s">
        <v>178</v>
      </c>
      <c r="AQ23" s="41" t="s">
        <v>178</v>
      </c>
    </row>
    <row r="25" spans="1:43" ht="15.75" customHeight="1" x14ac:dyDescent="0.25">
      <c r="AO25" s="83"/>
    </row>
  </sheetData>
  <mergeCells count="45">
    <mergeCell ref="A1:AQ1"/>
    <mergeCell ref="A22:Q22"/>
    <mergeCell ref="A23:Q23"/>
    <mergeCell ref="A10:M10"/>
    <mergeCell ref="A12:AQ12"/>
    <mergeCell ref="AF3:AF6"/>
    <mergeCell ref="A2:A6"/>
    <mergeCell ref="U3:U6"/>
    <mergeCell ref="S5:T5"/>
    <mergeCell ref="V3:AE5"/>
    <mergeCell ref="E2:E6"/>
    <mergeCell ref="B2:B6"/>
    <mergeCell ref="AK3:AL4"/>
    <mergeCell ref="R5:R6"/>
    <mergeCell ref="R3:T4"/>
    <mergeCell ref="AK5:AK6"/>
    <mergeCell ref="R2:AF2"/>
    <mergeCell ref="C2:C6"/>
    <mergeCell ref="AI3:AI6"/>
    <mergeCell ref="D2:D6"/>
    <mergeCell ref="P2:P6"/>
    <mergeCell ref="AH3:AH6"/>
    <mergeCell ref="AG3:AG6"/>
    <mergeCell ref="F2:O2"/>
    <mergeCell ref="F3:O3"/>
    <mergeCell ref="F4:J4"/>
    <mergeCell ref="AG2:AQ2"/>
    <mergeCell ref="Q2:Q6"/>
    <mergeCell ref="AP3:AP6"/>
    <mergeCell ref="F5:H5"/>
    <mergeCell ref="I5:I6"/>
    <mergeCell ref="K5:M5"/>
    <mergeCell ref="N5:N6"/>
    <mergeCell ref="A18:AQ18"/>
    <mergeCell ref="A11:AQ11"/>
    <mergeCell ref="A8:AQ8"/>
    <mergeCell ref="AL5:AL6"/>
    <mergeCell ref="AM3:AM6"/>
    <mergeCell ref="AN3:AN6"/>
    <mergeCell ref="AO3:AO6"/>
    <mergeCell ref="AQ3:AQ6"/>
    <mergeCell ref="AJ3:AJ6"/>
    <mergeCell ref="K4:O4"/>
    <mergeCell ref="J5:J6"/>
    <mergeCell ref="O5:O6"/>
  </mergeCells>
  <phoneticPr fontId="2" type="noConversion"/>
  <pageMargins left="0.39370078740157483" right="0.31496062992125984" top="0.70866141732283472" bottom="0.31496062992125984" header="0.19685039370078741" footer="0.19685039370078741"/>
  <pageSetup paperSize="8" scale="31" fitToWidth="2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P39"/>
  <sheetViews>
    <sheetView view="pageBreakPreview" zoomScale="60" workbookViewId="0">
      <selection activeCell="V4" sqref="V4"/>
    </sheetView>
  </sheetViews>
  <sheetFormatPr defaultRowHeight="15" x14ac:dyDescent="0.25"/>
  <cols>
    <col min="1" max="1" width="4" style="16" customWidth="1"/>
    <col min="2" max="2" width="64.42578125" style="16" customWidth="1"/>
    <col min="3" max="3" width="23.42578125" style="16" customWidth="1"/>
    <col min="4" max="4" width="14.85546875" style="16" customWidth="1"/>
    <col min="5" max="5" width="9.85546875" style="16" customWidth="1"/>
    <col min="6" max="6" width="10.28515625" style="16" customWidth="1"/>
    <col min="7" max="7" width="10.140625" style="16" customWidth="1"/>
    <col min="8" max="256" width="9.140625" style="16"/>
    <col min="257" max="257" width="4" style="16" customWidth="1"/>
    <col min="258" max="258" width="64.42578125" style="16" customWidth="1"/>
    <col min="259" max="259" width="23.42578125" style="16" customWidth="1"/>
    <col min="260" max="260" width="14.85546875" style="16" customWidth="1"/>
    <col min="261" max="261" width="9.85546875" style="16" customWidth="1"/>
    <col min="262" max="262" width="10.28515625" style="16" customWidth="1"/>
    <col min="263" max="263" width="10.140625" style="16" customWidth="1"/>
    <col min="264" max="512" width="9.140625" style="16"/>
    <col min="513" max="513" width="4" style="16" customWidth="1"/>
    <col min="514" max="514" width="64.42578125" style="16" customWidth="1"/>
    <col min="515" max="515" width="23.42578125" style="16" customWidth="1"/>
    <col min="516" max="516" width="14.85546875" style="16" customWidth="1"/>
    <col min="517" max="517" width="9.85546875" style="16" customWidth="1"/>
    <col min="518" max="518" width="10.28515625" style="16" customWidth="1"/>
    <col min="519" max="519" width="10.140625" style="16" customWidth="1"/>
    <col min="520" max="768" width="9.140625" style="16"/>
    <col min="769" max="769" width="4" style="16" customWidth="1"/>
    <col min="770" max="770" width="64.42578125" style="16" customWidth="1"/>
    <col min="771" max="771" width="23.42578125" style="16" customWidth="1"/>
    <col min="772" max="772" width="14.85546875" style="16" customWidth="1"/>
    <col min="773" max="773" width="9.85546875" style="16" customWidth="1"/>
    <col min="774" max="774" width="10.28515625" style="16" customWidth="1"/>
    <col min="775" max="775" width="10.140625" style="16" customWidth="1"/>
    <col min="776" max="1024" width="9.140625" style="16"/>
    <col min="1025" max="1025" width="4" style="16" customWidth="1"/>
    <col min="1026" max="1026" width="64.42578125" style="16" customWidth="1"/>
    <col min="1027" max="1027" width="23.42578125" style="16" customWidth="1"/>
    <col min="1028" max="1028" width="14.85546875" style="16" customWidth="1"/>
    <col min="1029" max="1029" width="9.85546875" style="16" customWidth="1"/>
    <col min="1030" max="1030" width="10.28515625" style="16" customWidth="1"/>
    <col min="1031" max="1031" width="10.140625" style="16" customWidth="1"/>
    <col min="1032" max="1280" width="9.140625" style="16"/>
    <col min="1281" max="1281" width="4" style="16" customWidth="1"/>
    <col min="1282" max="1282" width="64.42578125" style="16" customWidth="1"/>
    <col min="1283" max="1283" width="23.42578125" style="16" customWidth="1"/>
    <col min="1284" max="1284" width="14.85546875" style="16" customWidth="1"/>
    <col min="1285" max="1285" width="9.85546875" style="16" customWidth="1"/>
    <col min="1286" max="1286" width="10.28515625" style="16" customWidth="1"/>
    <col min="1287" max="1287" width="10.140625" style="16" customWidth="1"/>
    <col min="1288" max="1536" width="9.140625" style="16"/>
    <col min="1537" max="1537" width="4" style="16" customWidth="1"/>
    <col min="1538" max="1538" width="64.42578125" style="16" customWidth="1"/>
    <col min="1539" max="1539" width="23.42578125" style="16" customWidth="1"/>
    <col min="1540" max="1540" width="14.85546875" style="16" customWidth="1"/>
    <col min="1541" max="1541" width="9.85546875" style="16" customWidth="1"/>
    <col min="1542" max="1542" width="10.28515625" style="16" customWidth="1"/>
    <col min="1543" max="1543" width="10.140625" style="16" customWidth="1"/>
    <col min="1544" max="1792" width="9.140625" style="16"/>
    <col min="1793" max="1793" width="4" style="16" customWidth="1"/>
    <col min="1794" max="1794" width="64.42578125" style="16" customWidth="1"/>
    <col min="1795" max="1795" width="23.42578125" style="16" customWidth="1"/>
    <col min="1796" max="1796" width="14.85546875" style="16" customWidth="1"/>
    <col min="1797" max="1797" width="9.85546875" style="16" customWidth="1"/>
    <col min="1798" max="1798" width="10.28515625" style="16" customWidth="1"/>
    <col min="1799" max="1799" width="10.140625" style="16" customWidth="1"/>
    <col min="1800" max="2048" width="9.140625" style="16"/>
    <col min="2049" max="2049" width="4" style="16" customWidth="1"/>
    <col min="2050" max="2050" width="64.42578125" style="16" customWidth="1"/>
    <col min="2051" max="2051" width="23.42578125" style="16" customWidth="1"/>
    <col min="2052" max="2052" width="14.85546875" style="16" customWidth="1"/>
    <col min="2053" max="2053" width="9.85546875" style="16" customWidth="1"/>
    <col min="2054" max="2054" width="10.28515625" style="16" customWidth="1"/>
    <col min="2055" max="2055" width="10.140625" style="16" customWidth="1"/>
    <col min="2056" max="2304" width="9.140625" style="16"/>
    <col min="2305" max="2305" width="4" style="16" customWidth="1"/>
    <col min="2306" max="2306" width="64.42578125" style="16" customWidth="1"/>
    <col min="2307" max="2307" width="23.42578125" style="16" customWidth="1"/>
    <col min="2308" max="2308" width="14.85546875" style="16" customWidth="1"/>
    <col min="2309" max="2309" width="9.85546875" style="16" customWidth="1"/>
    <col min="2310" max="2310" width="10.28515625" style="16" customWidth="1"/>
    <col min="2311" max="2311" width="10.140625" style="16" customWidth="1"/>
    <col min="2312" max="2560" width="9.140625" style="16"/>
    <col min="2561" max="2561" width="4" style="16" customWidth="1"/>
    <col min="2562" max="2562" width="64.42578125" style="16" customWidth="1"/>
    <col min="2563" max="2563" width="23.42578125" style="16" customWidth="1"/>
    <col min="2564" max="2564" width="14.85546875" style="16" customWidth="1"/>
    <col min="2565" max="2565" width="9.85546875" style="16" customWidth="1"/>
    <col min="2566" max="2566" width="10.28515625" style="16" customWidth="1"/>
    <col min="2567" max="2567" width="10.140625" style="16" customWidth="1"/>
    <col min="2568" max="2816" width="9.140625" style="16"/>
    <col min="2817" max="2817" width="4" style="16" customWidth="1"/>
    <col min="2818" max="2818" width="64.42578125" style="16" customWidth="1"/>
    <col min="2819" max="2819" width="23.42578125" style="16" customWidth="1"/>
    <col min="2820" max="2820" width="14.85546875" style="16" customWidth="1"/>
    <col min="2821" max="2821" width="9.85546875" style="16" customWidth="1"/>
    <col min="2822" max="2822" width="10.28515625" style="16" customWidth="1"/>
    <col min="2823" max="2823" width="10.140625" style="16" customWidth="1"/>
    <col min="2824" max="3072" width="9.140625" style="16"/>
    <col min="3073" max="3073" width="4" style="16" customWidth="1"/>
    <col min="3074" max="3074" width="64.42578125" style="16" customWidth="1"/>
    <col min="3075" max="3075" width="23.42578125" style="16" customWidth="1"/>
    <col min="3076" max="3076" width="14.85546875" style="16" customWidth="1"/>
    <col min="3077" max="3077" width="9.85546875" style="16" customWidth="1"/>
    <col min="3078" max="3078" width="10.28515625" style="16" customWidth="1"/>
    <col min="3079" max="3079" width="10.140625" style="16" customWidth="1"/>
    <col min="3080" max="3328" width="9.140625" style="16"/>
    <col min="3329" max="3329" width="4" style="16" customWidth="1"/>
    <col min="3330" max="3330" width="64.42578125" style="16" customWidth="1"/>
    <col min="3331" max="3331" width="23.42578125" style="16" customWidth="1"/>
    <col min="3332" max="3332" width="14.85546875" style="16" customWidth="1"/>
    <col min="3333" max="3333" width="9.85546875" style="16" customWidth="1"/>
    <col min="3334" max="3334" width="10.28515625" style="16" customWidth="1"/>
    <col min="3335" max="3335" width="10.140625" style="16" customWidth="1"/>
    <col min="3336" max="3584" width="9.140625" style="16"/>
    <col min="3585" max="3585" width="4" style="16" customWidth="1"/>
    <col min="3586" max="3586" width="64.42578125" style="16" customWidth="1"/>
    <col min="3587" max="3587" width="23.42578125" style="16" customWidth="1"/>
    <col min="3588" max="3588" width="14.85546875" style="16" customWidth="1"/>
    <col min="3589" max="3589" width="9.85546875" style="16" customWidth="1"/>
    <col min="3590" max="3590" width="10.28515625" style="16" customWidth="1"/>
    <col min="3591" max="3591" width="10.140625" style="16" customWidth="1"/>
    <col min="3592" max="3840" width="9.140625" style="16"/>
    <col min="3841" max="3841" width="4" style="16" customWidth="1"/>
    <col min="3842" max="3842" width="64.42578125" style="16" customWidth="1"/>
    <col min="3843" max="3843" width="23.42578125" style="16" customWidth="1"/>
    <col min="3844" max="3844" width="14.85546875" style="16" customWidth="1"/>
    <col min="3845" max="3845" width="9.85546875" style="16" customWidth="1"/>
    <col min="3846" max="3846" width="10.28515625" style="16" customWidth="1"/>
    <col min="3847" max="3847" width="10.140625" style="16" customWidth="1"/>
    <col min="3848" max="4096" width="9.140625" style="16"/>
    <col min="4097" max="4097" width="4" style="16" customWidth="1"/>
    <col min="4098" max="4098" width="64.42578125" style="16" customWidth="1"/>
    <col min="4099" max="4099" width="23.42578125" style="16" customWidth="1"/>
    <col min="4100" max="4100" width="14.85546875" style="16" customWidth="1"/>
    <col min="4101" max="4101" width="9.85546875" style="16" customWidth="1"/>
    <col min="4102" max="4102" width="10.28515625" style="16" customWidth="1"/>
    <col min="4103" max="4103" width="10.140625" style="16" customWidth="1"/>
    <col min="4104" max="4352" width="9.140625" style="16"/>
    <col min="4353" max="4353" width="4" style="16" customWidth="1"/>
    <col min="4354" max="4354" width="64.42578125" style="16" customWidth="1"/>
    <col min="4355" max="4355" width="23.42578125" style="16" customWidth="1"/>
    <col min="4356" max="4356" width="14.85546875" style="16" customWidth="1"/>
    <col min="4357" max="4357" width="9.85546875" style="16" customWidth="1"/>
    <col min="4358" max="4358" width="10.28515625" style="16" customWidth="1"/>
    <col min="4359" max="4359" width="10.140625" style="16" customWidth="1"/>
    <col min="4360" max="4608" width="9.140625" style="16"/>
    <col min="4609" max="4609" width="4" style="16" customWidth="1"/>
    <col min="4610" max="4610" width="64.42578125" style="16" customWidth="1"/>
    <col min="4611" max="4611" width="23.42578125" style="16" customWidth="1"/>
    <col min="4612" max="4612" width="14.85546875" style="16" customWidth="1"/>
    <col min="4613" max="4613" width="9.85546875" style="16" customWidth="1"/>
    <col min="4614" max="4614" width="10.28515625" style="16" customWidth="1"/>
    <col min="4615" max="4615" width="10.140625" style="16" customWidth="1"/>
    <col min="4616" max="4864" width="9.140625" style="16"/>
    <col min="4865" max="4865" width="4" style="16" customWidth="1"/>
    <col min="4866" max="4866" width="64.42578125" style="16" customWidth="1"/>
    <col min="4867" max="4867" width="23.42578125" style="16" customWidth="1"/>
    <col min="4868" max="4868" width="14.85546875" style="16" customWidth="1"/>
    <col min="4869" max="4869" width="9.85546875" style="16" customWidth="1"/>
    <col min="4870" max="4870" width="10.28515625" style="16" customWidth="1"/>
    <col min="4871" max="4871" width="10.140625" style="16" customWidth="1"/>
    <col min="4872" max="5120" width="9.140625" style="16"/>
    <col min="5121" max="5121" width="4" style="16" customWidth="1"/>
    <col min="5122" max="5122" width="64.42578125" style="16" customWidth="1"/>
    <col min="5123" max="5123" width="23.42578125" style="16" customWidth="1"/>
    <col min="5124" max="5124" width="14.85546875" style="16" customWidth="1"/>
    <col min="5125" max="5125" width="9.85546875" style="16" customWidth="1"/>
    <col min="5126" max="5126" width="10.28515625" style="16" customWidth="1"/>
    <col min="5127" max="5127" width="10.140625" style="16" customWidth="1"/>
    <col min="5128" max="5376" width="9.140625" style="16"/>
    <col min="5377" max="5377" width="4" style="16" customWidth="1"/>
    <col min="5378" max="5378" width="64.42578125" style="16" customWidth="1"/>
    <col min="5379" max="5379" width="23.42578125" style="16" customWidth="1"/>
    <col min="5380" max="5380" width="14.85546875" style="16" customWidth="1"/>
    <col min="5381" max="5381" width="9.85546875" style="16" customWidth="1"/>
    <col min="5382" max="5382" width="10.28515625" style="16" customWidth="1"/>
    <col min="5383" max="5383" width="10.140625" style="16" customWidth="1"/>
    <col min="5384" max="5632" width="9.140625" style="16"/>
    <col min="5633" max="5633" width="4" style="16" customWidth="1"/>
    <col min="5634" max="5634" width="64.42578125" style="16" customWidth="1"/>
    <col min="5635" max="5635" width="23.42578125" style="16" customWidth="1"/>
    <col min="5636" max="5636" width="14.85546875" style="16" customWidth="1"/>
    <col min="5637" max="5637" width="9.85546875" style="16" customWidth="1"/>
    <col min="5638" max="5638" width="10.28515625" style="16" customWidth="1"/>
    <col min="5639" max="5639" width="10.140625" style="16" customWidth="1"/>
    <col min="5640" max="5888" width="9.140625" style="16"/>
    <col min="5889" max="5889" width="4" style="16" customWidth="1"/>
    <col min="5890" max="5890" width="64.42578125" style="16" customWidth="1"/>
    <col min="5891" max="5891" width="23.42578125" style="16" customWidth="1"/>
    <col min="5892" max="5892" width="14.85546875" style="16" customWidth="1"/>
    <col min="5893" max="5893" width="9.85546875" style="16" customWidth="1"/>
    <col min="5894" max="5894" width="10.28515625" style="16" customWidth="1"/>
    <col min="5895" max="5895" width="10.140625" style="16" customWidth="1"/>
    <col min="5896" max="6144" width="9.140625" style="16"/>
    <col min="6145" max="6145" width="4" style="16" customWidth="1"/>
    <col min="6146" max="6146" width="64.42578125" style="16" customWidth="1"/>
    <col min="6147" max="6147" width="23.42578125" style="16" customWidth="1"/>
    <col min="6148" max="6148" width="14.85546875" style="16" customWidth="1"/>
    <col min="6149" max="6149" width="9.85546875" style="16" customWidth="1"/>
    <col min="6150" max="6150" width="10.28515625" style="16" customWidth="1"/>
    <col min="6151" max="6151" width="10.140625" style="16" customWidth="1"/>
    <col min="6152" max="6400" width="9.140625" style="16"/>
    <col min="6401" max="6401" width="4" style="16" customWidth="1"/>
    <col min="6402" max="6402" width="64.42578125" style="16" customWidth="1"/>
    <col min="6403" max="6403" width="23.42578125" style="16" customWidth="1"/>
    <col min="6404" max="6404" width="14.85546875" style="16" customWidth="1"/>
    <col min="6405" max="6405" width="9.85546875" style="16" customWidth="1"/>
    <col min="6406" max="6406" width="10.28515625" style="16" customWidth="1"/>
    <col min="6407" max="6407" width="10.140625" style="16" customWidth="1"/>
    <col min="6408" max="6656" width="9.140625" style="16"/>
    <col min="6657" max="6657" width="4" style="16" customWidth="1"/>
    <col min="6658" max="6658" width="64.42578125" style="16" customWidth="1"/>
    <col min="6659" max="6659" width="23.42578125" style="16" customWidth="1"/>
    <col min="6660" max="6660" width="14.85546875" style="16" customWidth="1"/>
    <col min="6661" max="6661" width="9.85546875" style="16" customWidth="1"/>
    <col min="6662" max="6662" width="10.28515625" style="16" customWidth="1"/>
    <col min="6663" max="6663" width="10.140625" style="16" customWidth="1"/>
    <col min="6664" max="6912" width="9.140625" style="16"/>
    <col min="6913" max="6913" width="4" style="16" customWidth="1"/>
    <col min="6914" max="6914" width="64.42578125" style="16" customWidth="1"/>
    <col min="6915" max="6915" width="23.42578125" style="16" customWidth="1"/>
    <col min="6916" max="6916" width="14.85546875" style="16" customWidth="1"/>
    <col min="6917" max="6917" width="9.85546875" style="16" customWidth="1"/>
    <col min="6918" max="6918" width="10.28515625" style="16" customWidth="1"/>
    <col min="6919" max="6919" width="10.140625" style="16" customWidth="1"/>
    <col min="6920" max="7168" width="9.140625" style="16"/>
    <col min="7169" max="7169" width="4" style="16" customWidth="1"/>
    <col min="7170" max="7170" width="64.42578125" style="16" customWidth="1"/>
    <col min="7171" max="7171" width="23.42578125" style="16" customWidth="1"/>
    <col min="7172" max="7172" width="14.85546875" style="16" customWidth="1"/>
    <col min="7173" max="7173" width="9.85546875" style="16" customWidth="1"/>
    <col min="7174" max="7174" width="10.28515625" style="16" customWidth="1"/>
    <col min="7175" max="7175" width="10.140625" style="16" customWidth="1"/>
    <col min="7176" max="7424" width="9.140625" style="16"/>
    <col min="7425" max="7425" width="4" style="16" customWidth="1"/>
    <col min="7426" max="7426" width="64.42578125" style="16" customWidth="1"/>
    <col min="7427" max="7427" width="23.42578125" style="16" customWidth="1"/>
    <col min="7428" max="7428" width="14.85546875" style="16" customWidth="1"/>
    <col min="7429" max="7429" width="9.85546875" style="16" customWidth="1"/>
    <col min="7430" max="7430" width="10.28515625" style="16" customWidth="1"/>
    <col min="7431" max="7431" width="10.140625" style="16" customWidth="1"/>
    <col min="7432" max="7680" width="9.140625" style="16"/>
    <col min="7681" max="7681" width="4" style="16" customWidth="1"/>
    <col min="7682" max="7682" width="64.42578125" style="16" customWidth="1"/>
    <col min="7683" max="7683" width="23.42578125" style="16" customWidth="1"/>
    <col min="7684" max="7684" width="14.85546875" style="16" customWidth="1"/>
    <col min="7685" max="7685" width="9.85546875" style="16" customWidth="1"/>
    <col min="7686" max="7686" width="10.28515625" style="16" customWidth="1"/>
    <col min="7687" max="7687" width="10.140625" style="16" customWidth="1"/>
    <col min="7688" max="7936" width="9.140625" style="16"/>
    <col min="7937" max="7937" width="4" style="16" customWidth="1"/>
    <col min="7938" max="7938" width="64.42578125" style="16" customWidth="1"/>
    <col min="7939" max="7939" width="23.42578125" style="16" customWidth="1"/>
    <col min="7940" max="7940" width="14.85546875" style="16" customWidth="1"/>
    <col min="7941" max="7941" width="9.85546875" style="16" customWidth="1"/>
    <col min="7942" max="7942" width="10.28515625" style="16" customWidth="1"/>
    <col min="7943" max="7943" width="10.140625" style="16" customWidth="1"/>
    <col min="7944" max="8192" width="9.140625" style="16"/>
    <col min="8193" max="8193" width="4" style="16" customWidth="1"/>
    <col min="8194" max="8194" width="64.42578125" style="16" customWidth="1"/>
    <col min="8195" max="8195" width="23.42578125" style="16" customWidth="1"/>
    <col min="8196" max="8196" width="14.85546875" style="16" customWidth="1"/>
    <col min="8197" max="8197" width="9.85546875" style="16" customWidth="1"/>
    <col min="8198" max="8198" width="10.28515625" style="16" customWidth="1"/>
    <col min="8199" max="8199" width="10.140625" style="16" customWidth="1"/>
    <col min="8200" max="8448" width="9.140625" style="16"/>
    <col min="8449" max="8449" width="4" style="16" customWidth="1"/>
    <col min="8450" max="8450" width="64.42578125" style="16" customWidth="1"/>
    <col min="8451" max="8451" width="23.42578125" style="16" customWidth="1"/>
    <col min="8452" max="8452" width="14.85546875" style="16" customWidth="1"/>
    <col min="8453" max="8453" width="9.85546875" style="16" customWidth="1"/>
    <col min="8454" max="8454" width="10.28515625" style="16" customWidth="1"/>
    <col min="8455" max="8455" width="10.140625" style="16" customWidth="1"/>
    <col min="8456" max="8704" width="9.140625" style="16"/>
    <col min="8705" max="8705" width="4" style="16" customWidth="1"/>
    <col min="8706" max="8706" width="64.42578125" style="16" customWidth="1"/>
    <col min="8707" max="8707" width="23.42578125" style="16" customWidth="1"/>
    <col min="8708" max="8708" width="14.85546875" style="16" customWidth="1"/>
    <col min="8709" max="8709" width="9.85546875" style="16" customWidth="1"/>
    <col min="8710" max="8710" width="10.28515625" style="16" customWidth="1"/>
    <col min="8711" max="8711" width="10.140625" style="16" customWidth="1"/>
    <col min="8712" max="8960" width="9.140625" style="16"/>
    <col min="8961" max="8961" width="4" style="16" customWidth="1"/>
    <col min="8962" max="8962" width="64.42578125" style="16" customWidth="1"/>
    <col min="8963" max="8963" width="23.42578125" style="16" customWidth="1"/>
    <col min="8964" max="8964" width="14.85546875" style="16" customWidth="1"/>
    <col min="8965" max="8965" width="9.85546875" style="16" customWidth="1"/>
    <col min="8966" max="8966" width="10.28515625" style="16" customWidth="1"/>
    <col min="8967" max="8967" width="10.140625" style="16" customWidth="1"/>
    <col min="8968" max="9216" width="9.140625" style="16"/>
    <col min="9217" max="9217" width="4" style="16" customWidth="1"/>
    <col min="9218" max="9218" width="64.42578125" style="16" customWidth="1"/>
    <col min="9219" max="9219" width="23.42578125" style="16" customWidth="1"/>
    <col min="9220" max="9220" width="14.85546875" style="16" customWidth="1"/>
    <col min="9221" max="9221" width="9.85546875" style="16" customWidth="1"/>
    <col min="9222" max="9222" width="10.28515625" style="16" customWidth="1"/>
    <col min="9223" max="9223" width="10.140625" style="16" customWidth="1"/>
    <col min="9224" max="9472" width="9.140625" style="16"/>
    <col min="9473" max="9473" width="4" style="16" customWidth="1"/>
    <col min="9474" max="9474" width="64.42578125" style="16" customWidth="1"/>
    <col min="9475" max="9475" width="23.42578125" style="16" customWidth="1"/>
    <col min="9476" max="9476" width="14.85546875" style="16" customWidth="1"/>
    <col min="9477" max="9477" width="9.85546875" style="16" customWidth="1"/>
    <col min="9478" max="9478" width="10.28515625" style="16" customWidth="1"/>
    <col min="9479" max="9479" width="10.140625" style="16" customWidth="1"/>
    <col min="9480" max="9728" width="9.140625" style="16"/>
    <col min="9729" max="9729" width="4" style="16" customWidth="1"/>
    <col min="9730" max="9730" width="64.42578125" style="16" customWidth="1"/>
    <col min="9731" max="9731" width="23.42578125" style="16" customWidth="1"/>
    <col min="9732" max="9732" width="14.85546875" style="16" customWidth="1"/>
    <col min="9733" max="9733" width="9.85546875" style="16" customWidth="1"/>
    <col min="9734" max="9734" width="10.28515625" style="16" customWidth="1"/>
    <col min="9735" max="9735" width="10.140625" style="16" customWidth="1"/>
    <col min="9736" max="9984" width="9.140625" style="16"/>
    <col min="9985" max="9985" width="4" style="16" customWidth="1"/>
    <col min="9986" max="9986" width="64.42578125" style="16" customWidth="1"/>
    <col min="9987" max="9987" width="23.42578125" style="16" customWidth="1"/>
    <col min="9988" max="9988" width="14.85546875" style="16" customWidth="1"/>
    <col min="9989" max="9989" width="9.85546875" style="16" customWidth="1"/>
    <col min="9990" max="9990" width="10.28515625" style="16" customWidth="1"/>
    <col min="9991" max="9991" width="10.140625" style="16" customWidth="1"/>
    <col min="9992" max="10240" width="9.140625" style="16"/>
    <col min="10241" max="10241" width="4" style="16" customWidth="1"/>
    <col min="10242" max="10242" width="64.42578125" style="16" customWidth="1"/>
    <col min="10243" max="10243" width="23.42578125" style="16" customWidth="1"/>
    <col min="10244" max="10244" width="14.85546875" style="16" customWidth="1"/>
    <col min="10245" max="10245" width="9.85546875" style="16" customWidth="1"/>
    <col min="10246" max="10246" width="10.28515625" style="16" customWidth="1"/>
    <col min="10247" max="10247" width="10.140625" style="16" customWidth="1"/>
    <col min="10248" max="10496" width="9.140625" style="16"/>
    <col min="10497" max="10497" width="4" style="16" customWidth="1"/>
    <col min="10498" max="10498" width="64.42578125" style="16" customWidth="1"/>
    <col min="10499" max="10499" width="23.42578125" style="16" customWidth="1"/>
    <col min="10500" max="10500" width="14.85546875" style="16" customWidth="1"/>
    <col min="10501" max="10501" width="9.85546875" style="16" customWidth="1"/>
    <col min="10502" max="10502" width="10.28515625" style="16" customWidth="1"/>
    <col min="10503" max="10503" width="10.140625" style="16" customWidth="1"/>
    <col min="10504" max="10752" width="9.140625" style="16"/>
    <col min="10753" max="10753" width="4" style="16" customWidth="1"/>
    <col min="10754" max="10754" width="64.42578125" style="16" customWidth="1"/>
    <col min="10755" max="10755" width="23.42578125" style="16" customWidth="1"/>
    <col min="10756" max="10756" width="14.85546875" style="16" customWidth="1"/>
    <col min="10757" max="10757" width="9.85546875" style="16" customWidth="1"/>
    <col min="10758" max="10758" width="10.28515625" style="16" customWidth="1"/>
    <col min="10759" max="10759" width="10.140625" style="16" customWidth="1"/>
    <col min="10760" max="11008" width="9.140625" style="16"/>
    <col min="11009" max="11009" width="4" style="16" customWidth="1"/>
    <col min="11010" max="11010" width="64.42578125" style="16" customWidth="1"/>
    <col min="11011" max="11011" width="23.42578125" style="16" customWidth="1"/>
    <col min="11012" max="11012" width="14.85546875" style="16" customWidth="1"/>
    <col min="11013" max="11013" width="9.85546875" style="16" customWidth="1"/>
    <col min="11014" max="11014" width="10.28515625" style="16" customWidth="1"/>
    <col min="11015" max="11015" width="10.140625" style="16" customWidth="1"/>
    <col min="11016" max="11264" width="9.140625" style="16"/>
    <col min="11265" max="11265" width="4" style="16" customWidth="1"/>
    <col min="11266" max="11266" width="64.42578125" style="16" customWidth="1"/>
    <col min="11267" max="11267" width="23.42578125" style="16" customWidth="1"/>
    <col min="11268" max="11268" width="14.85546875" style="16" customWidth="1"/>
    <col min="11269" max="11269" width="9.85546875" style="16" customWidth="1"/>
    <col min="11270" max="11270" width="10.28515625" style="16" customWidth="1"/>
    <col min="11271" max="11271" width="10.140625" style="16" customWidth="1"/>
    <col min="11272" max="11520" width="9.140625" style="16"/>
    <col min="11521" max="11521" width="4" style="16" customWidth="1"/>
    <col min="11522" max="11522" width="64.42578125" style="16" customWidth="1"/>
    <col min="11523" max="11523" width="23.42578125" style="16" customWidth="1"/>
    <col min="11524" max="11524" width="14.85546875" style="16" customWidth="1"/>
    <col min="11525" max="11525" width="9.85546875" style="16" customWidth="1"/>
    <col min="11526" max="11526" width="10.28515625" style="16" customWidth="1"/>
    <col min="11527" max="11527" width="10.140625" style="16" customWidth="1"/>
    <col min="11528" max="11776" width="9.140625" style="16"/>
    <col min="11777" max="11777" width="4" style="16" customWidth="1"/>
    <col min="11778" max="11778" width="64.42578125" style="16" customWidth="1"/>
    <col min="11779" max="11779" width="23.42578125" style="16" customWidth="1"/>
    <col min="11780" max="11780" width="14.85546875" style="16" customWidth="1"/>
    <col min="11781" max="11781" width="9.85546875" style="16" customWidth="1"/>
    <col min="11782" max="11782" width="10.28515625" style="16" customWidth="1"/>
    <col min="11783" max="11783" width="10.140625" style="16" customWidth="1"/>
    <col min="11784" max="12032" width="9.140625" style="16"/>
    <col min="12033" max="12033" width="4" style="16" customWidth="1"/>
    <col min="12034" max="12034" width="64.42578125" style="16" customWidth="1"/>
    <col min="12035" max="12035" width="23.42578125" style="16" customWidth="1"/>
    <col min="12036" max="12036" width="14.85546875" style="16" customWidth="1"/>
    <col min="12037" max="12037" width="9.85546875" style="16" customWidth="1"/>
    <col min="12038" max="12038" width="10.28515625" style="16" customWidth="1"/>
    <col min="12039" max="12039" width="10.140625" style="16" customWidth="1"/>
    <col min="12040" max="12288" width="9.140625" style="16"/>
    <col min="12289" max="12289" width="4" style="16" customWidth="1"/>
    <col min="12290" max="12290" width="64.42578125" style="16" customWidth="1"/>
    <col min="12291" max="12291" width="23.42578125" style="16" customWidth="1"/>
    <col min="12292" max="12292" width="14.85546875" style="16" customWidth="1"/>
    <col min="12293" max="12293" width="9.85546875" style="16" customWidth="1"/>
    <col min="12294" max="12294" width="10.28515625" style="16" customWidth="1"/>
    <col min="12295" max="12295" width="10.140625" style="16" customWidth="1"/>
    <col min="12296" max="12544" width="9.140625" style="16"/>
    <col min="12545" max="12545" width="4" style="16" customWidth="1"/>
    <col min="12546" max="12546" width="64.42578125" style="16" customWidth="1"/>
    <col min="12547" max="12547" width="23.42578125" style="16" customWidth="1"/>
    <col min="12548" max="12548" width="14.85546875" style="16" customWidth="1"/>
    <col min="12549" max="12549" width="9.85546875" style="16" customWidth="1"/>
    <col min="12550" max="12550" width="10.28515625" style="16" customWidth="1"/>
    <col min="12551" max="12551" width="10.140625" style="16" customWidth="1"/>
    <col min="12552" max="12800" width="9.140625" style="16"/>
    <col min="12801" max="12801" width="4" style="16" customWidth="1"/>
    <col min="12802" max="12802" width="64.42578125" style="16" customWidth="1"/>
    <col min="12803" max="12803" width="23.42578125" style="16" customWidth="1"/>
    <col min="12804" max="12804" width="14.85546875" style="16" customWidth="1"/>
    <col min="12805" max="12805" width="9.85546875" style="16" customWidth="1"/>
    <col min="12806" max="12806" width="10.28515625" style="16" customWidth="1"/>
    <col min="12807" max="12807" width="10.140625" style="16" customWidth="1"/>
    <col min="12808" max="13056" width="9.140625" style="16"/>
    <col min="13057" max="13057" width="4" style="16" customWidth="1"/>
    <col min="13058" max="13058" width="64.42578125" style="16" customWidth="1"/>
    <col min="13059" max="13059" width="23.42578125" style="16" customWidth="1"/>
    <col min="13060" max="13060" width="14.85546875" style="16" customWidth="1"/>
    <col min="13061" max="13061" width="9.85546875" style="16" customWidth="1"/>
    <col min="13062" max="13062" width="10.28515625" style="16" customWidth="1"/>
    <col min="13063" max="13063" width="10.140625" style="16" customWidth="1"/>
    <col min="13064" max="13312" width="9.140625" style="16"/>
    <col min="13313" max="13313" width="4" style="16" customWidth="1"/>
    <col min="13314" max="13314" width="64.42578125" style="16" customWidth="1"/>
    <col min="13315" max="13315" width="23.42578125" style="16" customWidth="1"/>
    <col min="13316" max="13316" width="14.85546875" style="16" customWidth="1"/>
    <col min="13317" max="13317" width="9.85546875" style="16" customWidth="1"/>
    <col min="13318" max="13318" width="10.28515625" style="16" customWidth="1"/>
    <col min="13319" max="13319" width="10.140625" style="16" customWidth="1"/>
    <col min="13320" max="13568" width="9.140625" style="16"/>
    <col min="13569" max="13569" width="4" style="16" customWidth="1"/>
    <col min="13570" max="13570" width="64.42578125" style="16" customWidth="1"/>
    <col min="13571" max="13571" width="23.42578125" style="16" customWidth="1"/>
    <col min="13572" max="13572" width="14.85546875" style="16" customWidth="1"/>
    <col min="13573" max="13573" width="9.85546875" style="16" customWidth="1"/>
    <col min="13574" max="13574" width="10.28515625" style="16" customWidth="1"/>
    <col min="13575" max="13575" width="10.140625" style="16" customWidth="1"/>
    <col min="13576" max="13824" width="9.140625" style="16"/>
    <col min="13825" max="13825" width="4" style="16" customWidth="1"/>
    <col min="13826" max="13826" width="64.42578125" style="16" customWidth="1"/>
    <col min="13827" max="13827" width="23.42578125" style="16" customWidth="1"/>
    <col min="13828" max="13828" width="14.85546875" style="16" customWidth="1"/>
    <col min="13829" max="13829" width="9.85546875" style="16" customWidth="1"/>
    <col min="13830" max="13830" width="10.28515625" style="16" customWidth="1"/>
    <col min="13831" max="13831" width="10.140625" style="16" customWidth="1"/>
    <col min="13832" max="14080" width="9.140625" style="16"/>
    <col min="14081" max="14081" width="4" style="16" customWidth="1"/>
    <col min="14082" max="14082" width="64.42578125" style="16" customWidth="1"/>
    <col min="14083" max="14083" width="23.42578125" style="16" customWidth="1"/>
    <col min="14084" max="14084" width="14.85546875" style="16" customWidth="1"/>
    <col min="14085" max="14085" width="9.85546875" style="16" customWidth="1"/>
    <col min="14086" max="14086" width="10.28515625" style="16" customWidth="1"/>
    <col min="14087" max="14087" width="10.140625" style="16" customWidth="1"/>
    <col min="14088" max="14336" width="9.140625" style="16"/>
    <col min="14337" max="14337" width="4" style="16" customWidth="1"/>
    <col min="14338" max="14338" width="64.42578125" style="16" customWidth="1"/>
    <col min="14339" max="14339" width="23.42578125" style="16" customWidth="1"/>
    <col min="14340" max="14340" width="14.85546875" style="16" customWidth="1"/>
    <col min="14341" max="14341" width="9.85546875" style="16" customWidth="1"/>
    <col min="14342" max="14342" width="10.28515625" style="16" customWidth="1"/>
    <col min="14343" max="14343" width="10.140625" style="16" customWidth="1"/>
    <col min="14344" max="14592" width="9.140625" style="16"/>
    <col min="14593" max="14593" width="4" style="16" customWidth="1"/>
    <col min="14594" max="14594" width="64.42578125" style="16" customWidth="1"/>
    <col min="14595" max="14595" width="23.42578125" style="16" customWidth="1"/>
    <col min="14596" max="14596" width="14.85546875" style="16" customWidth="1"/>
    <col min="14597" max="14597" width="9.85546875" style="16" customWidth="1"/>
    <col min="14598" max="14598" width="10.28515625" style="16" customWidth="1"/>
    <col min="14599" max="14599" width="10.140625" style="16" customWidth="1"/>
    <col min="14600" max="14848" width="9.140625" style="16"/>
    <col min="14849" max="14849" width="4" style="16" customWidth="1"/>
    <col min="14850" max="14850" width="64.42578125" style="16" customWidth="1"/>
    <col min="14851" max="14851" width="23.42578125" style="16" customWidth="1"/>
    <col min="14852" max="14852" width="14.85546875" style="16" customWidth="1"/>
    <col min="14853" max="14853" width="9.85546875" style="16" customWidth="1"/>
    <col min="14854" max="14854" width="10.28515625" style="16" customWidth="1"/>
    <col min="14855" max="14855" width="10.140625" style="16" customWidth="1"/>
    <col min="14856" max="15104" width="9.140625" style="16"/>
    <col min="15105" max="15105" width="4" style="16" customWidth="1"/>
    <col min="15106" max="15106" width="64.42578125" style="16" customWidth="1"/>
    <col min="15107" max="15107" width="23.42578125" style="16" customWidth="1"/>
    <col min="15108" max="15108" width="14.85546875" style="16" customWidth="1"/>
    <col min="15109" max="15109" width="9.85546875" style="16" customWidth="1"/>
    <col min="15110" max="15110" width="10.28515625" style="16" customWidth="1"/>
    <col min="15111" max="15111" width="10.140625" style="16" customWidth="1"/>
    <col min="15112" max="15360" width="9.140625" style="16"/>
    <col min="15361" max="15361" width="4" style="16" customWidth="1"/>
    <col min="15362" max="15362" width="64.42578125" style="16" customWidth="1"/>
    <col min="15363" max="15363" width="23.42578125" style="16" customWidth="1"/>
    <col min="15364" max="15364" width="14.85546875" style="16" customWidth="1"/>
    <col min="15365" max="15365" width="9.85546875" style="16" customWidth="1"/>
    <col min="15366" max="15366" width="10.28515625" style="16" customWidth="1"/>
    <col min="15367" max="15367" width="10.140625" style="16" customWidth="1"/>
    <col min="15368" max="15616" width="9.140625" style="16"/>
    <col min="15617" max="15617" width="4" style="16" customWidth="1"/>
    <col min="15618" max="15618" width="64.42578125" style="16" customWidth="1"/>
    <col min="15619" max="15619" width="23.42578125" style="16" customWidth="1"/>
    <col min="15620" max="15620" width="14.85546875" style="16" customWidth="1"/>
    <col min="15621" max="15621" width="9.85546875" style="16" customWidth="1"/>
    <col min="15622" max="15622" width="10.28515625" style="16" customWidth="1"/>
    <col min="15623" max="15623" width="10.140625" style="16" customWidth="1"/>
    <col min="15624" max="15872" width="9.140625" style="16"/>
    <col min="15873" max="15873" width="4" style="16" customWidth="1"/>
    <col min="15874" max="15874" width="64.42578125" style="16" customWidth="1"/>
    <col min="15875" max="15875" width="23.42578125" style="16" customWidth="1"/>
    <col min="15876" max="15876" width="14.85546875" style="16" customWidth="1"/>
    <col min="15877" max="15877" width="9.85546875" style="16" customWidth="1"/>
    <col min="15878" max="15878" width="10.28515625" style="16" customWidth="1"/>
    <col min="15879" max="15879" width="10.140625" style="16" customWidth="1"/>
    <col min="15880" max="16128" width="9.140625" style="16"/>
    <col min="16129" max="16129" width="4" style="16" customWidth="1"/>
    <col min="16130" max="16130" width="64.42578125" style="16" customWidth="1"/>
    <col min="16131" max="16131" width="23.42578125" style="16" customWidth="1"/>
    <col min="16132" max="16132" width="14.85546875" style="16" customWidth="1"/>
    <col min="16133" max="16133" width="9.85546875" style="16" customWidth="1"/>
    <col min="16134" max="16134" width="10.28515625" style="16" customWidth="1"/>
    <col min="16135" max="16135" width="10.140625" style="16" customWidth="1"/>
    <col min="16136" max="16384" width="9.140625" style="16"/>
  </cols>
  <sheetData>
    <row r="1" spans="1:16" s="18" customFormat="1" ht="51.75" customHeight="1" x14ac:dyDescent="0.25">
      <c r="A1" s="161" t="s">
        <v>293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6" s="18" customFormat="1" ht="21" customHeight="1" x14ac:dyDescent="0.25">
      <c r="A2" s="162" t="s">
        <v>188</v>
      </c>
      <c r="B2" s="162" t="s">
        <v>95</v>
      </c>
      <c r="C2" s="162" t="s">
        <v>97</v>
      </c>
      <c r="D2" s="163" t="s">
        <v>189</v>
      </c>
      <c r="E2" s="162" t="s">
        <v>101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6" s="18" customFormat="1" ht="19.5" customHeight="1" x14ac:dyDescent="0.25">
      <c r="A3" s="162"/>
      <c r="B3" s="162"/>
      <c r="C3" s="162"/>
      <c r="D3" s="163"/>
      <c r="E3" s="163" t="s">
        <v>190</v>
      </c>
      <c r="F3" s="162" t="s">
        <v>102</v>
      </c>
      <c r="G3" s="162"/>
      <c r="H3" s="162"/>
      <c r="I3" s="162"/>
      <c r="J3" s="162"/>
      <c r="K3" s="162"/>
      <c r="L3" s="162"/>
      <c r="M3" s="162"/>
      <c r="N3" s="162"/>
      <c r="O3" s="162"/>
    </row>
    <row r="4" spans="1:16" s="18" customFormat="1" ht="51" customHeight="1" x14ac:dyDescent="0.25">
      <c r="A4" s="162"/>
      <c r="B4" s="162"/>
      <c r="C4" s="162"/>
      <c r="D4" s="163"/>
      <c r="E4" s="163"/>
      <c r="F4" s="19">
        <v>2017</v>
      </c>
      <c r="G4" s="19">
        <v>2018</v>
      </c>
      <c r="H4" s="19">
        <v>2019</v>
      </c>
      <c r="I4" s="19">
        <v>2020</v>
      </c>
      <c r="J4" s="19">
        <v>2021</v>
      </c>
      <c r="K4" s="19">
        <v>2022</v>
      </c>
      <c r="L4" s="19">
        <v>2023</v>
      </c>
      <c r="M4" s="19">
        <v>2024</v>
      </c>
      <c r="N4" s="19">
        <v>2025</v>
      </c>
      <c r="O4" s="19">
        <v>2026</v>
      </c>
    </row>
    <row r="5" spans="1:16" s="18" customFormat="1" ht="15.75" x14ac:dyDescent="0.25">
      <c r="A5" s="20">
        <v>1</v>
      </c>
      <c r="B5" s="20">
        <v>2</v>
      </c>
      <c r="C5" s="20">
        <v>3</v>
      </c>
      <c r="D5" s="21">
        <v>4</v>
      </c>
      <c r="E5" s="20">
        <v>5</v>
      </c>
      <c r="F5" s="21">
        <v>6</v>
      </c>
      <c r="G5" s="20">
        <v>7</v>
      </c>
      <c r="H5" s="21">
        <v>8</v>
      </c>
      <c r="I5" s="20">
        <v>9</v>
      </c>
      <c r="J5" s="21">
        <v>10</v>
      </c>
      <c r="K5" s="20">
        <v>11</v>
      </c>
      <c r="L5" s="21">
        <v>12</v>
      </c>
      <c r="M5" s="20">
        <v>13</v>
      </c>
      <c r="N5" s="21">
        <v>14</v>
      </c>
      <c r="O5" s="20">
        <v>15</v>
      </c>
    </row>
    <row r="6" spans="1:16" s="18" customFormat="1" ht="53.25" customHeight="1" x14ac:dyDescent="0.25">
      <c r="A6" s="20">
        <v>1</v>
      </c>
      <c r="B6" s="22" t="s">
        <v>191</v>
      </c>
      <c r="C6" s="21" t="s">
        <v>192</v>
      </c>
      <c r="D6" s="21">
        <v>36.15</v>
      </c>
      <c r="E6" s="21">
        <v>32</v>
      </c>
      <c r="F6" s="21">
        <v>32</v>
      </c>
      <c r="G6" s="21">
        <v>32</v>
      </c>
      <c r="H6" s="21">
        <v>32</v>
      </c>
      <c r="I6" s="21">
        <v>32</v>
      </c>
      <c r="J6" s="21">
        <v>32</v>
      </c>
      <c r="K6" s="20">
        <v>32</v>
      </c>
      <c r="L6" s="20">
        <v>32</v>
      </c>
      <c r="M6" s="20">
        <v>32</v>
      </c>
      <c r="N6" s="20">
        <v>32</v>
      </c>
      <c r="O6" s="20">
        <v>32</v>
      </c>
    </row>
    <row r="7" spans="1:16" s="18" customFormat="1" ht="50.25" customHeight="1" x14ac:dyDescent="0.25">
      <c r="A7" s="20">
        <v>2</v>
      </c>
      <c r="B7" s="23" t="s">
        <v>193</v>
      </c>
      <c r="C7" s="20" t="s">
        <v>194</v>
      </c>
      <c r="D7" s="20">
        <v>165.06</v>
      </c>
      <c r="E7" s="24">
        <v>162.36000000000001</v>
      </c>
      <c r="F7" s="24">
        <v>162.36000000000001</v>
      </c>
      <c r="G7" s="24">
        <v>162.36000000000001</v>
      </c>
      <c r="H7" s="24">
        <v>162.36000000000001</v>
      </c>
      <c r="I7" s="24">
        <v>162.36000000000001</v>
      </c>
      <c r="J7" s="24">
        <v>162.36000000000001</v>
      </c>
      <c r="K7" s="24">
        <v>162.36000000000001</v>
      </c>
      <c r="L7" s="24">
        <v>162.36000000000001</v>
      </c>
      <c r="M7" s="24">
        <v>162.36000000000001</v>
      </c>
      <c r="N7" s="24">
        <v>162.36000000000001</v>
      </c>
      <c r="O7" s="24">
        <v>162.36000000000001</v>
      </c>
    </row>
    <row r="8" spans="1:16" s="18" customFormat="1" ht="30.75" customHeight="1" x14ac:dyDescent="0.25">
      <c r="A8" s="25" t="s">
        <v>20</v>
      </c>
      <c r="B8" s="23" t="s">
        <v>96</v>
      </c>
      <c r="C8" s="20" t="s">
        <v>98</v>
      </c>
      <c r="D8" s="20">
        <v>0</v>
      </c>
      <c r="E8" s="20">
        <v>3.5739999999999998</v>
      </c>
      <c r="F8" s="20">
        <v>0.86</v>
      </c>
      <c r="G8" s="20">
        <v>1.2629999999999999</v>
      </c>
      <c r="H8" s="160">
        <v>5.8970000000000002</v>
      </c>
      <c r="I8" s="160"/>
      <c r="J8" s="160"/>
      <c r="K8" s="160"/>
      <c r="L8" s="160"/>
      <c r="M8" s="160">
        <v>3.5739999999999998</v>
      </c>
      <c r="N8" s="160"/>
      <c r="O8" s="160"/>
    </row>
    <row r="9" spans="1:16" s="18" customFormat="1" ht="27" customHeight="1" x14ac:dyDescent="0.25">
      <c r="A9" s="159" t="s">
        <v>21</v>
      </c>
      <c r="B9" s="158" t="s">
        <v>195</v>
      </c>
      <c r="C9" s="20" t="s">
        <v>196</v>
      </c>
      <c r="D9" s="20">
        <v>45.14</v>
      </c>
      <c r="E9" s="20">
        <v>49.15</v>
      </c>
      <c r="F9" s="20">
        <v>50.6</v>
      </c>
      <c r="G9" s="20">
        <v>43.9</v>
      </c>
      <c r="H9" s="20">
        <v>38.43</v>
      </c>
      <c r="I9" s="20">
        <v>32.94</v>
      </c>
      <c r="J9" s="20">
        <v>27.46</v>
      </c>
      <c r="K9" s="20">
        <v>48.24</v>
      </c>
      <c r="L9" s="20">
        <v>53.65</v>
      </c>
      <c r="M9" s="20">
        <v>46.59</v>
      </c>
      <c r="N9" s="20">
        <v>43.61</v>
      </c>
      <c r="O9" s="20">
        <v>42.53</v>
      </c>
    </row>
    <row r="10" spans="1:16" s="18" customFormat="1" ht="21.75" customHeight="1" x14ac:dyDescent="0.25">
      <c r="A10" s="159"/>
      <c r="B10" s="158"/>
      <c r="C10" s="20" t="s">
        <v>197</v>
      </c>
      <c r="D10" s="20">
        <v>39.880000000000003</v>
      </c>
      <c r="E10" s="20">
        <v>56.87</v>
      </c>
      <c r="F10" s="20">
        <v>40.869999999999997</v>
      </c>
      <c r="G10" s="20">
        <v>35.46</v>
      </c>
      <c r="H10" s="20">
        <v>31.04</v>
      </c>
      <c r="I10" s="20">
        <v>26.61</v>
      </c>
      <c r="J10" s="20">
        <v>22.36</v>
      </c>
      <c r="K10" s="26">
        <v>37.1</v>
      </c>
      <c r="L10" s="26">
        <v>44.18</v>
      </c>
      <c r="M10" s="26">
        <v>37.46</v>
      </c>
      <c r="N10" s="26">
        <v>43.93</v>
      </c>
      <c r="O10" s="26">
        <v>50.4</v>
      </c>
    </row>
    <row r="11" spans="1:16" s="18" customFormat="1" ht="37.5" customHeight="1" x14ac:dyDescent="0.25">
      <c r="A11" s="159"/>
      <c r="B11" s="158"/>
      <c r="C11" s="20" t="s">
        <v>198</v>
      </c>
      <c r="D11" s="20">
        <v>67.81</v>
      </c>
      <c r="E11" s="20">
        <v>39.28</v>
      </c>
      <c r="F11" s="20">
        <v>68.62</v>
      </c>
      <c r="G11" s="20">
        <v>68.760000000000005</v>
      </c>
      <c r="H11" s="26">
        <v>68.900000000000006</v>
      </c>
      <c r="I11" s="20">
        <v>69.040000000000006</v>
      </c>
      <c r="J11" s="20">
        <v>69.17</v>
      </c>
      <c r="K11" s="26">
        <v>77.8</v>
      </c>
      <c r="L11" s="26">
        <v>78.78</v>
      </c>
      <c r="M11" s="26">
        <v>79.77</v>
      </c>
      <c r="N11" s="26">
        <v>42.99</v>
      </c>
      <c r="O11" s="26">
        <v>32.450000000000003</v>
      </c>
    </row>
    <row r="12" spans="1:16" s="18" customFormat="1" ht="22.5" customHeight="1" x14ac:dyDescent="0.25">
      <c r="A12" s="160">
        <v>5</v>
      </c>
      <c r="B12" s="158" t="s">
        <v>199</v>
      </c>
      <c r="C12" s="20" t="s">
        <v>99</v>
      </c>
      <c r="D12" s="27">
        <v>57103.6</v>
      </c>
      <c r="E12" s="27">
        <f>O12</f>
        <v>52840</v>
      </c>
      <c r="F12" s="27">
        <v>58870</v>
      </c>
      <c r="G12" s="28">
        <v>52810</v>
      </c>
      <c r="H12" s="27">
        <v>52810</v>
      </c>
      <c r="I12" s="27">
        <v>51830</v>
      </c>
      <c r="J12" s="27">
        <v>47940</v>
      </c>
      <c r="K12" s="28">
        <v>48220</v>
      </c>
      <c r="L12" s="28">
        <v>49380</v>
      </c>
      <c r="M12" s="28">
        <v>48761</v>
      </c>
      <c r="N12" s="28">
        <v>53822</v>
      </c>
      <c r="O12" s="28">
        <v>52840</v>
      </c>
    </row>
    <row r="13" spans="1:16" s="18" customFormat="1" ht="45.75" customHeight="1" x14ac:dyDescent="0.25">
      <c r="A13" s="160"/>
      <c r="B13" s="158"/>
      <c r="C13" s="20" t="s">
        <v>200</v>
      </c>
      <c r="D13" s="20">
        <v>17</v>
      </c>
      <c r="E13" s="20">
        <f>O13</f>
        <v>14.59</v>
      </c>
      <c r="F13" s="20">
        <v>17.02</v>
      </c>
      <c r="G13" s="20">
        <v>15.54</v>
      </c>
      <c r="H13" s="20">
        <v>15.54</v>
      </c>
      <c r="I13" s="20">
        <v>15.3</v>
      </c>
      <c r="J13" s="20">
        <v>15.06</v>
      </c>
      <c r="K13" s="29">
        <v>15.06</v>
      </c>
      <c r="L13" s="29">
        <v>15.06</v>
      </c>
      <c r="M13" s="29">
        <v>14.82</v>
      </c>
      <c r="N13" s="29">
        <v>14.82</v>
      </c>
      <c r="O13" s="29">
        <v>14.59</v>
      </c>
    </row>
    <row r="14" spans="1:16" s="18" customFormat="1" ht="26.25" customHeight="1" x14ac:dyDescent="0.25">
      <c r="A14" s="159" t="s">
        <v>108</v>
      </c>
      <c r="B14" s="158" t="s">
        <v>201</v>
      </c>
      <c r="C14" s="20" t="s">
        <v>100</v>
      </c>
      <c r="D14" s="30">
        <v>292586</v>
      </c>
      <c r="E14" s="30">
        <f>O14</f>
        <v>175182</v>
      </c>
      <c r="F14" s="30">
        <v>277957</v>
      </c>
      <c r="G14" s="30">
        <v>264059</v>
      </c>
      <c r="H14" s="30">
        <v>250856</v>
      </c>
      <c r="I14" s="30">
        <v>238313</v>
      </c>
      <c r="J14" s="30">
        <v>226397</v>
      </c>
      <c r="K14" s="27">
        <v>215078</v>
      </c>
      <c r="L14" s="27">
        <v>204324</v>
      </c>
      <c r="M14" s="27">
        <v>194108</v>
      </c>
      <c r="N14" s="27">
        <v>184402</v>
      </c>
      <c r="O14" s="27">
        <v>175182</v>
      </c>
    </row>
    <row r="15" spans="1:16" s="18" customFormat="1" ht="22.5" customHeight="1" x14ac:dyDescent="0.25">
      <c r="A15" s="159"/>
      <c r="B15" s="158"/>
      <c r="C15" s="20" t="s">
        <v>202</v>
      </c>
      <c r="D15" s="31" t="s">
        <v>178</v>
      </c>
      <c r="E15" s="31" t="s">
        <v>178</v>
      </c>
      <c r="F15" s="31" t="s">
        <v>178</v>
      </c>
      <c r="G15" s="31" t="s">
        <v>178</v>
      </c>
      <c r="H15" s="31" t="s">
        <v>178</v>
      </c>
      <c r="I15" s="31" t="s">
        <v>178</v>
      </c>
      <c r="J15" s="31" t="s">
        <v>178</v>
      </c>
      <c r="K15" s="31" t="s">
        <v>178</v>
      </c>
      <c r="L15" s="31" t="s">
        <v>178</v>
      </c>
      <c r="M15" s="31" t="s">
        <v>178</v>
      </c>
      <c r="N15" s="31" t="s">
        <v>178</v>
      </c>
      <c r="O15" s="31" t="s">
        <v>178</v>
      </c>
      <c r="P15" s="32"/>
    </row>
    <row r="16" spans="1:16" s="18" customFormat="1" ht="26.25" customHeight="1" x14ac:dyDescent="0.25">
      <c r="A16" s="25" t="s">
        <v>109</v>
      </c>
      <c r="B16" s="23" t="s">
        <v>203</v>
      </c>
      <c r="C16" s="20" t="s">
        <v>204</v>
      </c>
      <c r="D16" s="31" t="s">
        <v>178</v>
      </c>
      <c r="E16" s="31" t="s">
        <v>178</v>
      </c>
      <c r="F16" s="31" t="s">
        <v>178</v>
      </c>
      <c r="G16" s="31" t="s">
        <v>178</v>
      </c>
      <c r="H16" s="33" t="s">
        <v>178</v>
      </c>
      <c r="I16" s="33" t="s">
        <v>178</v>
      </c>
      <c r="J16" s="33" t="s">
        <v>178</v>
      </c>
      <c r="K16" s="33" t="s">
        <v>178</v>
      </c>
      <c r="L16" s="33" t="s">
        <v>178</v>
      </c>
      <c r="M16" s="33" t="s">
        <v>178</v>
      </c>
      <c r="N16" s="33" t="s">
        <v>178</v>
      </c>
      <c r="O16" s="33" t="s">
        <v>178</v>
      </c>
    </row>
    <row r="17" ht="15.75" customHeight="1" x14ac:dyDescent="0.25"/>
    <row r="18" ht="15.75" customHeight="1" x14ac:dyDescent="0.25"/>
    <row r="20" ht="15.75" customHeight="1" x14ac:dyDescent="0.25"/>
    <row r="23" ht="15.75" customHeight="1" x14ac:dyDescent="0.25"/>
    <row r="26" ht="15.75" customHeight="1" x14ac:dyDescent="0.25"/>
    <row r="27" ht="30" customHeight="1" x14ac:dyDescent="0.25"/>
    <row r="30" ht="15.75" customHeight="1" x14ac:dyDescent="0.25"/>
    <row r="31" ht="15.75" customHeight="1" x14ac:dyDescent="0.25"/>
    <row r="32" ht="15.75" customHeight="1" x14ac:dyDescent="0.25"/>
    <row r="35" ht="15.75" customHeight="1" x14ac:dyDescent="0.25"/>
    <row r="38" ht="15.75" customHeight="1" x14ac:dyDescent="0.25"/>
    <row r="39" ht="15.75" customHeight="1" x14ac:dyDescent="0.25"/>
  </sheetData>
  <mergeCells count="16">
    <mergeCell ref="A1:O1"/>
    <mergeCell ref="A2:A4"/>
    <mergeCell ref="B2:B4"/>
    <mergeCell ref="C2:C4"/>
    <mergeCell ref="D2:D4"/>
    <mergeCell ref="E2:O2"/>
    <mergeCell ref="E3:E4"/>
    <mergeCell ref="F3:O3"/>
    <mergeCell ref="B14:B15"/>
    <mergeCell ref="A14:A15"/>
    <mergeCell ref="H8:L8"/>
    <mergeCell ref="M8:O8"/>
    <mergeCell ref="A9:A11"/>
    <mergeCell ref="B9:B11"/>
    <mergeCell ref="A12:A13"/>
    <mergeCell ref="B12:B13"/>
  </mergeCells>
  <phoneticPr fontId="2" type="noConversion"/>
  <printOptions horizontalCentered="1" verticalCentered="1"/>
  <pageMargins left="0" right="0" top="0" bottom="0" header="0" footer="0"/>
  <pageSetup paperSize="9" scale="6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N16"/>
  <sheetViews>
    <sheetView view="pageBreakPreview" topLeftCell="I1" zoomScale="85" zoomScaleSheetLayoutView="85" workbookViewId="0">
      <selection activeCell="AF9" sqref="AF9"/>
    </sheetView>
  </sheetViews>
  <sheetFormatPr defaultColWidth="49.85546875" defaultRowHeight="15" x14ac:dyDescent="0.25"/>
  <cols>
    <col min="1" max="1" width="6.28515625" style="16" bestFit="1" customWidth="1"/>
    <col min="2" max="2" width="49.85546875" style="16"/>
    <col min="3" max="3" width="6.42578125" style="16" bestFit="1" customWidth="1"/>
    <col min="4" max="5" width="5" style="16" bestFit="1" customWidth="1"/>
    <col min="6" max="7" width="9.5703125" style="16" bestFit="1" customWidth="1"/>
    <col min="8" max="8" width="7" style="16" bestFit="1" customWidth="1"/>
    <col min="9" max="9" width="6.7109375" style="16" bestFit="1" customWidth="1"/>
    <col min="10" max="10" width="10.85546875" style="16" bestFit="1" customWidth="1"/>
    <col min="11" max="11" width="7.85546875" style="16" bestFit="1" customWidth="1"/>
    <col min="12" max="12" width="9" style="16" customWidth="1"/>
    <col min="13" max="13" width="9.5703125" style="16" bestFit="1" customWidth="1"/>
    <col min="14" max="14" width="7.42578125" style="16" bestFit="1" customWidth="1"/>
    <col min="15" max="15" width="7.28515625" style="16" bestFit="1" customWidth="1"/>
    <col min="16" max="17" width="5" style="16" bestFit="1" customWidth="1"/>
    <col min="18" max="18" width="6.42578125" style="16" customWidth="1"/>
    <col min="19" max="25" width="5" style="16" bestFit="1" customWidth="1"/>
    <col min="26" max="26" width="7" style="16" bestFit="1" customWidth="1"/>
    <col min="27" max="28" width="8.5703125" style="16" customWidth="1"/>
    <col min="29" max="30" width="8.28515625" style="16" customWidth="1"/>
    <col min="31" max="31" width="9" style="16" customWidth="1"/>
    <col min="32" max="32" width="8.5703125" style="16" customWidth="1"/>
    <col min="33" max="34" width="8.85546875" style="16" customWidth="1"/>
    <col min="35" max="36" width="8.42578125" style="16" customWidth="1"/>
    <col min="37" max="37" width="9" style="16" customWidth="1"/>
    <col min="38" max="38" width="8.7109375" style="16" customWidth="1"/>
    <col min="39" max="16384" width="49.85546875" style="16"/>
  </cols>
  <sheetData>
    <row r="1" spans="1:40" s="18" customFormat="1" ht="18.75" x14ac:dyDescent="0.25">
      <c r="B1" s="173" t="s">
        <v>205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N1" s="34"/>
    </row>
    <row r="2" spans="1:40" s="35" customFormat="1" ht="14.25" x14ac:dyDescent="0.2">
      <c r="A2" s="168" t="s">
        <v>188</v>
      </c>
      <c r="B2" s="168" t="s">
        <v>14</v>
      </c>
      <c r="C2" s="166" t="s">
        <v>112</v>
      </c>
      <c r="D2" s="170"/>
      <c r="E2" s="170"/>
      <c r="F2" s="170"/>
      <c r="G2" s="170"/>
      <c r="H2" s="170"/>
      <c r="I2" s="170"/>
      <c r="J2" s="170"/>
      <c r="K2" s="167"/>
      <c r="L2" s="166" t="s">
        <v>111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67"/>
    </row>
    <row r="3" spans="1:40" s="35" customFormat="1" ht="96" customHeight="1" x14ac:dyDescent="0.2">
      <c r="A3" s="174"/>
      <c r="B3" s="174"/>
      <c r="C3" s="166" t="s">
        <v>206</v>
      </c>
      <c r="D3" s="170"/>
      <c r="E3" s="170"/>
      <c r="F3" s="170"/>
      <c r="G3" s="170"/>
      <c r="H3" s="167"/>
      <c r="I3" s="166" t="s">
        <v>207</v>
      </c>
      <c r="J3" s="170"/>
      <c r="K3" s="167"/>
      <c r="L3" s="166" t="s">
        <v>208</v>
      </c>
      <c r="M3" s="170"/>
      <c r="N3" s="167"/>
      <c r="O3" s="166" t="s">
        <v>294</v>
      </c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67"/>
      <c r="AA3" s="166" t="s">
        <v>273</v>
      </c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67"/>
    </row>
    <row r="4" spans="1:40" s="35" customFormat="1" ht="14.25" x14ac:dyDescent="0.2">
      <c r="A4" s="174"/>
      <c r="B4" s="174"/>
      <c r="C4" s="171">
        <v>2016</v>
      </c>
      <c r="D4" s="166" t="s">
        <v>101</v>
      </c>
      <c r="E4" s="170"/>
      <c r="F4" s="170"/>
      <c r="G4" s="170"/>
      <c r="H4" s="167"/>
      <c r="I4" s="168">
        <v>2016</v>
      </c>
      <c r="J4" s="166" t="s">
        <v>101</v>
      </c>
      <c r="K4" s="167"/>
      <c r="L4" s="168">
        <v>2016</v>
      </c>
      <c r="M4" s="166" t="s">
        <v>101</v>
      </c>
      <c r="N4" s="167"/>
      <c r="O4" s="168">
        <v>2016</v>
      </c>
      <c r="P4" s="166" t="s">
        <v>101</v>
      </c>
      <c r="Q4" s="170"/>
      <c r="R4" s="170"/>
      <c r="S4" s="170"/>
      <c r="T4" s="170"/>
      <c r="U4" s="170"/>
      <c r="V4" s="170"/>
      <c r="W4" s="170"/>
      <c r="X4" s="170"/>
      <c r="Y4" s="170"/>
      <c r="Z4" s="167"/>
      <c r="AA4" s="171">
        <v>2016</v>
      </c>
      <c r="AB4" s="166" t="s">
        <v>101</v>
      </c>
      <c r="AC4" s="170"/>
      <c r="AD4" s="170"/>
      <c r="AE4" s="170"/>
      <c r="AF4" s="170"/>
      <c r="AG4" s="170"/>
      <c r="AH4" s="170"/>
      <c r="AI4" s="170"/>
      <c r="AJ4" s="170"/>
      <c r="AK4" s="170"/>
      <c r="AL4" s="167"/>
    </row>
    <row r="5" spans="1:40" s="35" customFormat="1" ht="14.25" x14ac:dyDescent="0.2">
      <c r="A5" s="169"/>
      <c r="B5" s="169"/>
      <c r="C5" s="172"/>
      <c r="D5" s="36">
        <v>2017</v>
      </c>
      <c r="E5" s="36">
        <v>2018</v>
      </c>
      <c r="F5" s="36" t="s">
        <v>209</v>
      </c>
      <c r="G5" s="36" t="s">
        <v>210</v>
      </c>
      <c r="H5" s="36">
        <v>2027</v>
      </c>
      <c r="I5" s="169"/>
      <c r="J5" s="37" t="s">
        <v>180</v>
      </c>
      <c r="K5" s="37">
        <v>2027</v>
      </c>
      <c r="L5" s="169"/>
      <c r="M5" s="36" t="s">
        <v>180</v>
      </c>
      <c r="N5" s="36">
        <v>2027</v>
      </c>
      <c r="O5" s="169"/>
      <c r="P5" s="36">
        <v>2017</v>
      </c>
      <c r="Q5" s="36">
        <v>2018</v>
      </c>
      <c r="R5" s="36">
        <v>2019</v>
      </c>
      <c r="S5" s="36">
        <v>2020</v>
      </c>
      <c r="T5" s="36">
        <v>2021</v>
      </c>
      <c r="U5" s="36">
        <v>2022</v>
      </c>
      <c r="V5" s="36">
        <v>2023</v>
      </c>
      <c r="W5" s="36">
        <v>2024</v>
      </c>
      <c r="X5" s="36">
        <v>2025</v>
      </c>
      <c r="Y5" s="36">
        <v>2026</v>
      </c>
      <c r="Z5" s="36">
        <v>2027</v>
      </c>
      <c r="AA5" s="172"/>
      <c r="AB5" s="36">
        <v>2017</v>
      </c>
      <c r="AC5" s="36">
        <v>2018</v>
      </c>
      <c r="AD5" s="36">
        <v>2019</v>
      </c>
      <c r="AE5" s="36">
        <v>2020</v>
      </c>
      <c r="AF5" s="36">
        <v>2021</v>
      </c>
      <c r="AG5" s="36">
        <v>2022</v>
      </c>
      <c r="AH5" s="36">
        <v>2023</v>
      </c>
      <c r="AI5" s="36">
        <v>2024</v>
      </c>
      <c r="AJ5" s="36">
        <v>2025</v>
      </c>
      <c r="AK5" s="36">
        <v>2026</v>
      </c>
      <c r="AL5" s="36">
        <v>2027</v>
      </c>
    </row>
    <row r="6" spans="1:40" s="35" customFormat="1" ht="14.25" x14ac:dyDescent="0.2">
      <c r="A6" s="37">
        <v>1</v>
      </c>
      <c r="B6" s="37">
        <v>2</v>
      </c>
      <c r="C6" s="37">
        <v>3</v>
      </c>
      <c r="D6" s="37">
        <v>4</v>
      </c>
      <c r="E6" s="37"/>
      <c r="F6" s="37"/>
      <c r="G6" s="37"/>
      <c r="H6" s="37">
        <v>5</v>
      </c>
      <c r="I6" s="37">
        <v>6</v>
      </c>
      <c r="J6" s="37">
        <v>7</v>
      </c>
      <c r="K6" s="37">
        <v>8</v>
      </c>
      <c r="L6" s="37">
        <v>9</v>
      </c>
      <c r="M6" s="37">
        <v>10</v>
      </c>
      <c r="N6" s="37">
        <v>11</v>
      </c>
      <c r="O6" s="37">
        <v>12</v>
      </c>
      <c r="P6" s="37">
        <v>13</v>
      </c>
      <c r="Q6" s="37">
        <v>14</v>
      </c>
      <c r="R6" s="37">
        <v>15</v>
      </c>
      <c r="S6" s="37">
        <v>16</v>
      </c>
      <c r="T6" s="37">
        <v>17</v>
      </c>
      <c r="U6" s="37">
        <v>18</v>
      </c>
      <c r="V6" s="37">
        <v>19</v>
      </c>
      <c r="W6" s="37">
        <v>20</v>
      </c>
      <c r="X6" s="37">
        <v>21</v>
      </c>
      <c r="Y6" s="37">
        <v>22</v>
      </c>
      <c r="Z6" s="37">
        <v>23</v>
      </c>
      <c r="AA6" s="37">
        <v>24</v>
      </c>
      <c r="AB6" s="37">
        <v>25</v>
      </c>
      <c r="AC6" s="37">
        <v>26</v>
      </c>
      <c r="AD6" s="37">
        <v>27</v>
      </c>
      <c r="AE6" s="37">
        <v>28</v>
      </c>
      <c r="AF6" s="37">
        <v>29</v>
      </c>
      <c r="AG6" s="37">
        <v>30</v>
      </c>
      <c r="AH6" s="37">
        <v>31</v>
      </c>
      <c r="AI6" s="37">
        <v>32</v>
      </c>
      <c r="AJ6" s="37">
        <v>33</v>
      </c>
      <c r="AK6" s="37">
        <v>34</v>
      </c>
      <c r="AL6" s="37">
        <v>35</v>
      </c>
    </row>
    <row r="7" spans="1:40" s="35" customFormat="1" ht="47.25" x14ac:dyDescent="0.2">
      <c r="A7" s="33">
        <v>1</v>
      </c>
      <c r="B7" s="23" t="s">
        <v>211</v>
      </c>
      <c r="C7" s="20" t="s">
        <v>178</v>
      </c>
      <c r="D7" s="20" t="s">
        <v>178</v>
      </c>
      <c r="E7" s="20">
        <v>0.3</v>
      </c>
      <c r="F7" s="20">
        <v>0.3</v>
      </c>
      <c r="G7" s="20">
        <v>0.2</v>
      </c>
      <c r="H7" s="20">
        <v>0.2</v>
      </c>
      <c r="I7" s="20" t="s">
        <v>178</v>
      </c>
      <c r="J7" s="20" t="s">
        <v>178</v>
      </c>
      <c r="K7" s="20" t="s">
        <v>178</v>
      </c>
      <c r="L7" s="20" t="s">
        <v>178</v>
      </c>
      <c r="M7" s="20" t="s">
        <v>178</v>
      </c>
      <c r="N7" s="20" t="s">
        <v>178</v>
      </c>
      <c r="O7" s="20" t="s">
        <v>178</v>
      </c>
      <c r="P7" s="27" t="s">
        <v>178</v>
      </c>
      <c r="Q7" s="27" t="s">
        <v>212</v>
      </c>
      <c r="R7" s="27" t="s">
        <v>212</v>
      </c>
      <c r="S7" s="27" t="s">
        <v>212</v>
      </c>
      <c r="T7" s="27" t="s">
        <v>212</v>
      </c>
      <c r="U7" s="27" t="s">
        <v>212</v>
      </c>
      <c r="V7" s="27" t="s">
        <v>212</v>
      </c>
      <c r="W7" s="27" t="s">
        <v>212</v>
      </c>
      <c r="X7" s="27" t="s">
        <v>212</v>
      </c>
      <c r="Y7" s="27" t="s">
        <v>212</v>
      </c>
      <c r="Z7" s="27" t="s">
        <v>212</v>
      </c>
      <c r="AA7" s="20" t="s">
        <v>178</v>
      </c>
      <c r="AB7" s="27" t="s">
        <v>178</v>
      </c>
      <c r="AC7" s="27" t="s">
        <v>212</v>
      </c>
      <c r="AD7" s="27" t="s">
        <v>212</v>
      </c>
      <c r="AE7" s="27" t="s">
        <v>212</v>
      </c>
      <c r="AF7" s="27" t="s">
        <v>212</v>
      </c>
      <c r="AG7" s="27" t="s">
        <v>212</v>
      </c>
      <c r="AH7" s="27" t="s">
        <v>212</v>
      </c>
      <c r="AI7" s="27" t="s">
        <v>212</v>
      </c>
      <c r="AJ7" s="27" t="s">
        <v>212</v>
      </c>
      <c r="AK7" s="27" t="s">
        <v>212</v>
      </c>
      <c r="AL7" s="27" t="s">
        <v>212</v>
      </c>
    </row>
    <row r="8" spans="1:40" s="35" customFormat="1" ht="47.25" x14ac:dyDescent="0.2">
      <c r="A8" s="33">
        <v>2</v>
      </c>
      <c r="B8" s="23" t="s">
        <v>213</v>
      </c>
      <c r="C8" s="20">
        <v>0.5</v>
      </c>
      <c r="D8" s="20">
        <v>0.3</v>
      </c>
      <c r="E8" s="20">
        <v>0.3</v>
      </c>
      <c r="F8" s="20">
        <v>0.3</v>
      </c>
      <c r="G8" s="20">
        <v>0</v>
      </c>
      <c r="H8" s="20">
        <v>0</v>
      </c>
      <c r="I8" s="20" t="s">
        <v>178</v>
      </c>
      <c r="J8" s="20" t="s">
        <v>178</v>
      </c>
      <c r="K8" s="20" t="s">
        <v>178</v>
      </c>
      <c r="L8" s="20" t="s">
        <v>178</v>
      </c>
      <c r="M8" s="20" t="s">
        <v>178</v>
      </c>
      <c r="N8" s="20" t="s">
        <v>178</v>
      </c>
      <c r="O8" s="27" t="s">
        <v>212</v>
      </c>
      <c r="P8" s="27" t="s">
        <v>212</v>
      </c>
      <c r="Q8" s="27" t="s">
        <v>212</v>
      </c>
      <c r="R8" s="27" t="s">
        <v>212</v>
      </c>
      <c r="S8" s="27" t="s">
        <v>212</v>
      </c>
      <c r="T8" s="27" t="s">
        <v>212</v>
      </c>
      <c r="U8" s="27" t="s">
        <v>212</v>
      </c>
      <c r="V8" s="27" t="s">
        <v>212</v>
      </c>
      <c r="W8" s="27" t="s">
        <v>212</v>
      </c>
      <c r="X8" s="27" t="s">
        <v>212</v>
      </c>
      <c r="Y8" s="27" t="s">
        <v>212</v>
      </c>
      <c r="Z8" s="27" t="s">
        <v>212</v>
      </c>
      <c r="AA8" s="27" t="s">
        <v>212</v>
      </c>
      <c r="AB8" s="27" t="s">
        <v>212</v>
      </c>
      <c r="AC8" s="27" t="s">
        <v>212</v>
      </c>
      <c r="AD8" s="27" t="s">
        <v>212</v>
      </c>
      <c r="AE8" s="27" t="s">
        <v>212</v>
      </c>
      <c r="AF8" s="27" t="s">
        <v>212</v>
      </c>
      <c r="AG8" s="27" t="s">
        <v>212</v>
      </c>
      <c r="AH8" s="27" t="s">
        <v>212</v>
      </c>
      <c r="AI8" s="27" t="s">
        <v>212</v>
      </c>
      <c r="AJ8" s="27" t="s">
        <v>212</v>
      </c>
      <c r="AK8" s="27" t="s">
        <v>212</v>
      </c>
      <c r="AL8" s="27" t="s">
        <v>212</v>
      </c>
    </row>
    <row r="9" spans="1:40" s="35" customFormat="1" ht="31.5" x14ac:dyDescent="0.2">
      <c r="A9" s="33">
        <v>3</v>
      </c>
      <c r="B9" s="23" t="s">
        <v>214</v>
      </c>
      <c r="C9" s="20">
        <v>0.5</v>
      </c>
      <c r="D9" s="20">
        <v>0.5</v>
      </c>
      <c r="E9" s="20">
        <v>0.3</v>
      </c>
      <c r="F9" s="20">
        <v>0.3</v>
      </c>
      <c r="G9" s="20">
        <v>0</v>
      </c>
      <c r="H9" s="20">
        <v>0</v>
      </c>
      <c r="I9" s="20" t="s">
        <v>178</v>
      </c>
      <c r="J9" s="20" t="s">
        <v>178</v>
      </c>
      <c r="K9" s="20" t="s">
        <v>178</v>
      </c>
      <c r="L9" s="20" t="s">
        <v>178</v>
      </c>
      <c r="M9" s="20" t="s">
        <v>178</v>
      </c>
      <c r="N9" s="20" t="s">
        <v>178</v>
      </c>
      <c r="O9" s="27" t="s">
        <v>212</v>
      </c>
      <c r="P9" s="27" t="s">
        <v>212</v>
      </c>
      <c r="Q9" s="27" t="s">
        <v>212</v>
      </c>
      <c r="R9" s="27" t="s">
        <v>212</v>
      </c>
      <c r="S9" s="27" t="s">
        <v>212</v>
      </c>
      <c r="T9" s="27" t="s">
        <v>212</v>
      </c>
      <c r="U9" s="27" t="s">
        <v>212</v>
      </c>
      <c r="V9" s="27" t="s">
        <v>212</v>
      </c>
      <c r="W9" s="27" t="s">
        <v>212</v>
      </c>
      <c r="X9" s="27" t="s">
        <v>212</v>
      </c>
      <c r="Y9" s="27" t="s">
        <v>212</v>
      </c>
      <c r="Z9" s="27" t="s">
        <v>212</v>
      </c>
      <c r="AA9" s="27" t="s">
        <v>212</v>
      </c>
      <c r="AB9" s="27" t="s">
        <v>212</v>
      </c>
      <c r="AC9" s="27" t="s">
        <v>212</v>
      </c>
      <c r="AD9" s="27" t="s">
        <v>212</v>
      </c>
      <c r="AE9" s="27" t="s">
        <v>212</v>
      </c>
      <c r="AF9" s="27" t="s">
        <v>212</v>
      </c>
      <c r="AG9" s="27" t="s">
        <v>212</v>
      </c>
      <c r="AH9" s="27" t="s">
        <v>212</v>
      </c>
      <c r="AI9" s="27" t="s">
        <v>212</v>
      </c>
      <c r="AJ9" s="27" t="s">
        <v>212</v>
      </c>
      <c r="AK9" s="27" t="s">
        <v>212</v>
      </c>
      <c r="AL9" s="27" t="s">
        <v>212</v>
      </c>
    </row>
    <row r="10" spans="1:40" s="35" customFormat="1" ht="47.25" x14ac:dyDescent="0.2">
      <c r="A10" s="33">
        <v>4</v>
      </c>
      <c r="B10" s="23" t="s">
        <v>215</v>
      </c>
      <c r="C10" s="20">
        <v>0.5</v>
      </c>
      <c r="D10" s="20">
        <v>0.5</v>
      </c>
      <c r="E10" s="20">
        <v>0.5</v>
      </c>
      <c r="F10" s="20">
        <v>0.3</v>
      </c>
      <c r="G10" s="20">
        <v>0</v>
      </c>
      <c r="H10" s="20">
        <v>0</v>
      </c>
      <c r="I10" s="20" t="s">
        <v>178</v>
      </c>
      <c r="J10" s="20" t="s">
        <v>178</v>
      </c>
      <c r="K10" s="20" t="s">
        <v>178</v>
      </c>
      <c r="L10" s="20" t="s">
        <v>178</v>
      </c>
      <c r="M10" s="20" t="s">
        <v>178</v>
      </c>
      <c r="N10" s="20" t="s">
        <v>178</v>
      </c>
      <c r="O10" s="27" t="s">
        <v>212</v>
      </c>
      <c r="P10" s="27" t="s">
        <v>212</v>
      </c>
      <c r="Q10" s="27" t="s">
        <v>212</v>
      </c>
      <c r="R10" s="27" t="s">
        <v>212</v>
      </c>
      <c r="S10" s="27" t="s">
        <v>212</v>
      </c>
      <c r="T10" s="27" t="s">
        <v>212</v>
      </c>
      <c r="U10" s="27" t="s">
        <v>212</v>
      </c>
      <c r="V10" s="27" t="s">
        <v>212</v>
      </c>
      <c r="W10" s="27" t="s">
        <v>212</v>
      </c>
      <c r="X10" s="27" t="s">
        <v>212</v>
      </c>
      <c r="Y10" s="27" t="s">
        <v>212</v>
      </c>
      <c r="Z10" s="27" t="s">
        <v>212</v>
      </c>
      <c r="AA10" s="27" t="s">
        <v>212</v>
      </c>
      <c r="AB10" s="27" t="s">
        <v>212</v>
      </c>
      <c r="AC10" s="27" t="s">
        <v>212</v>
      </c>
      <c r="AD10" s="27" t="s">
        <v>212</v>
      </c>
      <c r="AE10" s="27" t="s">
        <v>212</v>
      </c>
      <c r="AF10" s="27" t="s">
        <v>212</v>
      </c>
      <c r="AG10" s="27" t="s">
        <v>212</v>
      </c>
      <c r="AH10" s="27" t="s">
        <v>212</v>
      </c>
      <c r="AI10" s="27" t="s">
        <v>212</v>
      </c>
      <c r="AJ10" s="27" t="s">
        <v>212</v>
      </c>
      <c r="AK10" s="27" t="s">
        <v>212</v>
      </c>
      <c r="AL10" s="27" t="s">
        <v>212</v>
      </c>
    </row>
    <row r="11" spans="1:40" s="35" customFormat="1" ht="78.75" x14ac:dyDescent="0.2">
      <c r="A11" s="33">
        <v>5</v>
      </c>
      <c r="B11" s="23" t="s">
        <v>216</v>
      </c>
      <c r="C11" s="20">
        <v>0.5</v>
      </c>
      <c r="D11" s="20">
        <v>0.5</v>
      </c>
      <c r="E11" s="20">
        <v>0.5</v>
      </c>
      <c r="F11" s="20">
        <v>0.5</v>
      </c>
      <c r="G11" s="20">
        <v>0</v>
      </c>
      <c r="H11" s="20">
        <v>0</v>
      </c>
      <c r="I11" s="20" t="s">
        <v>178</v>
      </c>
      <c r="J11" s="20" t="s">
        <v>178</v>
      </c>
      <c r="K11" s="20" t="s">
        <v>178</v>
      </c>
      <c r="L11" s="20" t="s">
        <v>178</v>
      </c>
      <c r="M11" s="20" t="s">
        <v>178</v>
      </c>
      <c r="N11" s="20" t="s">
        <v>178</v>
      </c>
      <c r="O11" s="27" t="s">
        <v>212</v>
      </c>
      <c r="P11" s="27" t="s">
        <v>212</v>
      </c>
      <c r="Q11" s="27" t="s">
        <v>212</v>
      </c>
      <c r="R11" s="27" t="s">
        <v>212</v>
      </c>
      <c r="S11" s="27" t="s">
        <v>212</v>
      </c>
      <c r="T11" s="27" t="s">
        <v>212</v>
      </c>
      <c r="U11" s="27" t="s">
        <v>212</v>
      </c>
      <c r="V11" s="27" t="s">
        <v>212</v>
      </c>
      <c r="W11" s="27" t="s">
        <v>212</v>
      </c>
      <c r="X11" s="27" t="s">
        <v>212</v>
      </c>
      <c r="Y11" s="27" t="s">
        <v>212</v>
      </c>
      <c r="Z11" s="27" t="s">
        <v>212</v>
      </c>
      <c r="AA11" s="27" t="s">
        <v>212</v>
      </c>
      <c r="AB11" s="27" t="s">
        <v>212</v>
      </c>
      <c r="AC11" s="27" t="s">
        <v>212</v>
      </c>
      <c r="AD11" s="27" t="s">
        <v>212</v>
      </c>
      <c r="AE11" s="27" t="s">
        <v>212</v>
      </c>
      <c r="AF11" s="27" t="s">
        <v>212</v>
      </c>
      <c r="AG11" s="27" t="s">
        <v>212</v>
      </c>
      <c r="AH11" s="27" t="s">
        <v>212</v>
      </c>
      <c r="AI11" s="27" t="s">
        <v>212</v>
      </c>
      <c r="AJ11" s="27" t="s">
        <v>212</v>
      </c>
      <c r="AK11" s="27" t="s">
        <v>212</v>
      </c>
      <c r="AL11" s="27" t="s">
        <v>212</v>
      </c>
    </row>
    <row r="12" spans="1:40" s="35" customFormat="1" ht="47.25" x14ac:dyDescent="0.2">
      <c r="A12" s="33">
        <v>6</v>
      </c>
      <c r="B12" s="23" t="s">
        <v>217</v>
      </c>
      <c r="C12" s="20">
        <v>0.5</v>
      </c>
      <c r="D12" s="20">
        <v>0.5</v>
      </c>
      <c r="E12" s="20">
        <v>0.5</v>
      </c>
      <c r="F12" s="20">
        <v>0.5</v>
      </c>
      <c r="G12" s="20">
        <v>0</v>
      </c>
      <c r="H12" s="20">
        <v>0</v>
      </c>
      <c r="I12" s="20" t="s">
        <v>178</v>
      </c>
      <c r="J12" s="20" t="s">
        <v>178</v>
      </c>
      <c r="K12" s="20" t="s">
        <v>178</v>
      </c>
      <c r="L12" s="20" t="s">
        <v>178</v>
      </c>
      <c r="M12" s="20" t="s">
        <v>178</v>
      </c>
      <c r="N12" s="20" t="s">
        <v>178</v>
      </c>
      <c r="O12" s="27" t="s">
        <v>212</v>
      </c>
      <c r="P12" s="27" t="s">
        <v>212</v>
      </c>
      <c r="Q12" s="27" t="s">
        <v>212</v>
      </c>
      <c r="R12" s="27" t="s">
        <v>212</v>
      </c>
      <c r="S12" s="27" t="s">
        <v>212</v>
      </c>
      <c r="T12" s="27" t="s">
        <v>212</v>
      </c>
      <c r="U12" s="27" t="s">
        <v>212</v>
      </c>
      <c r="V12" s="27" t="s">
        <v>212</v>
      </c>
      <c r="W12" s="27" t="s">
        <v>212</v>
      </c>
      <c r="X12" s="27" t="s">
        <v>212</v>
      </c>
      <c r="Y12" s="27" t="s">
        <v>212</v>
      </c>
      <c r="Z12" s="27" t="s">
        <v>212</v>
      </c>
      <c r="AA12" s="27" t="s">
        <v>212</v>
      </c>
      <c r="AB12" s="27" t="s">
        <v>212</v>
      </c>
      <c r="AC12" s="27" t="s">
        <v>212</v>
      </c>
      <c r="AD12" s="27" t="s">
        <v>212</v>
      </c>
      <c r="AE12" s="27" t="s">
        <v>212</v>
      </c>
      <c r="AF12" s="27" t="s">
        <v>212</v>
      </c>
      <c r="AG12" s="27" t="s">
        <v>212</v>
      </c>
      <c r="AH12" s="27" t="s">
        <v>212</v>
      </c>
      <c r="AI12" s="27" t="s">
        <v>212</v>
      </c>
      <c r="AJ12" s="27" t="s">
        <v>212</v>
      </c>
      <c r="AK12" s="27" t="s">
        <v>212</v>
      </c>
      <c r="AL12" s="27" t="s">
        <v>212</v>
      </c>
    </row>
    <row r="13" spans="1:40" s="35" customFormat="1" ht="31.5" x14ac:dyDescent="0.2">
      <c r="A13" s="33">
        <v>7</v>
      </c>
      <c r="B13" s="23" t="s">
        <v>218</v>
      </c>
      <c r="C13" s="20" t="s">
        <v>178</v>
      </c>
      <c r="D13" s="20" t="s">
        <v>178</v>
      </c>
      <c r="E13" s="20" t="s">
        <v>178</v>
      </c>
      <c r="F13" s="20" t="s">
        <v>178</v>
      </c>
      <c r="G13" s="20" t="s">
        <v>178</v>
      </c>
      <c r="H13" s="20" t="s">
        <v>178</v>
      </c>
      <c r="I13" s="20">
        <v>0</v>
      </c>
      <c r="J13" s="20">
        <v>0</v>
      </c>
      <c r="K13" s="20">
        <v>0</v>
      </c>
      <c r="L13" s="26">
        <v>165.06</v>
      </c>
      <c r="M13" s="26">
        <v>162.36000000000001</v>
      </c>
      <c r="N13" s="20">
        <v>162.36000000000001</v>
      </c>
      <c r="O13" s="20" t="s">
        <v>178</v>
      </c>
      <c r="P13" s="20" t="s">
        <v>178</v>
      </c>
      <c r="Q13" s="20" t="s">
        <v>178</v>
      </c>
      <c r="R13" s="20" t="s">
        <v>178</v>
      </c>
      <c r="S13" s="20" t="s">
        <v>178</v>
      </c>
      <c r="T13" s="20" t="s">
        <v>178</v>
      </c>
      <c r="U13" s="20" t="s">
        <v>178</v>
      </c>
      <c r="V13" s="20" t="s">
        <v>178</v>
      </c>
      <c r="W13" s="20" t="s">
        <v>178</v>
      </c>
      <c r="X13" s="20" t="s">
        <v>178</v>
      </c>
      <c r="Y13" s="20" t="s">
        <v>178</v>
      </c>
      <c r="Z13" s="20" t="s">
        <v>178</v>
      </c>
      <c r="AA13" s="20" t="s">
        <v>178</v>
      </c>
      <c r="AB13" s="20" t="s">
        <v>178</v>
      </c>
      <c r="AC13" s="20" t="s">
        <v>178</v>
      </c>
      <c r="AD13" s="20" t="s">
        <v>178</v>
      </c>
      <c r="AE13" s="20" t="s">
        <v>178</v>
      </c>
      <c r="AF13" s="20" t="s">
        <v>178</v>
      </c>
      <c r="AG13" s="20" t="s">
        <v>178</v>
      </c>
      <c r="AH13" s="20" t="s">
        <v>178</v>
      </c>
      <c r="AI13" s="20" t="s">
        <v>178</v>
      </c>
      <c r="AJ13" s="20" t="s">
        <v>178</v>
      </c>
      <c r="AK13" s="20" t="s">
        <v>178</v>
      </c>
      <c r="AL13" s="20" t="s">
        <v>178</v>
      </c>
    </row>
    <row r="14" spans="1:40" s="35" customFormat="1" ht="31.5" x14ac:dyDescent="0.2">
      <c r="A14" s="33">
        <v>8</v>
      </c>
      <c r="B14" s="23" t="s">
        <v>219</v>
      </c>
      <c r="C14" s="20" t="s">
        <v>178</v>
      </c>
      <c r="D14" s="20" t="s">
        <v>178</v>
      </c>
      <c r="E14" s="20" t="s">
        <v>178</v>
      </c>
      <c r="F14" s="20" t="s">
        <v>178</v>
      </c>
      <c r="G14" s="20" t="s">
        <v>178</v>
      </c>
      <c r="H14" s="20" t="s">
        <v>178</v>
      </c>
      <c r="I14" s="20">
        <v>0</v>
      </c>
      <c r="J14" s="20">
        <v>0</v>
      </c>
      <c r="K14" s="20">
        <v>0</v>
      </c>
      <c r="L14" s="26" t="s">
        <v>178</v>
      </c>
      <c r="M14" s="26" t="s">
        <v>178</v>
      </c>
      <c r="N14" s="26" t="s">
        <v>178</v>
      </c>
      <c r="O14" s="20" t="s">
        <v>178</v>
      </c>
      <c r="P14" s="20" t="s">
        <v>178</v>
      </c>
      <c r="Q14" s="20" t="s">
        <v>178</v>
      </c>
      <c r="R14" s="20" t="s">
        <v>178</v>
      </c>
      <c r="S14" s="20" t="s">
        <v>178</v>
      </c>
      <c r="T14" s="20" t="s">
        <v>178</v>
      </c>
      <c r="U14" s="20" t="s">
        <v>178</v>
      </c>
      <c r="V14" s="20" t="s">
        <v>178</v>
      </c>
      <c r="W14" s="20" t="s">
        <v>178</v>
      </c>
      <c r="X14" s="20" t="s">
        <v>178</v>
      </c>
      <c r="Y14" s="20" t="s">
        <v>178</v>
      </c>
      <c r="Z14" s="20" t="s">
        <v>178</v>
      </c>
      <c r="AA14" s="20" t="s">
        <v>178</v>
      </c>
      <c r="AB14" s="20" t="s">
        <v>178</v>
      </c>
      <c r="AC14" s="20" t="s">
        <v>178</v>
      </c>
      <c r="AD14" s="20" t="s">
        <v>178</v>
      </c>
      <c r="AE14" s="20" t="s">
        <v>178</v>
      </c>
      <c r="AF14" s="20" t="s">
        <v>178</v>
      </c>
      <c r="AG14" s="20" t="s">
        <v>178</v>
      </c>
      <c r="AH14" s="20" t="s">
        <v>178</v>
      </c>
      <c r="AI14" s="20" t="s">
        <v>178</v>
      </c>
      <c r="AJ14" s="20" t="s">
        <v>178</v>
      </c>
      <c r="AK14" s="20" t="s">
        <v>178</v>
      </c>
      <c r="AL14" s="20" t="s">
        <v>178</v>
      </c>
    </row>
    <row r="15" spans="1:40" s="35" customFormat="1" ht="31.5" x14ac:dyDescent="0.2">
      <c r="A15" s="33">
        <v>9</v>
      </c>
      <c r="B15" s="23" t="s">
        <v>220</v>
      </c>
      <c r="C15" s="20" t="s">
        <v>178</v>
      </c>
      <c r="D15" s="20" t="s">
        <v>178</v>
      </c>
      <c r="E15" s="20" t="s">
        <v>178</v>
      </c>
      <c r="F15" s="20" t="s">
        <v>178</v>
      </c>
      <c r="G15" s="20" t="s">
        <v>178</v>
      </c>
      <c r="H15" s="20" t="s">
        <v>178</v>
      </c>
      <c r="I15" s="20">
        <v>0</v>
      </c>
      <c r="J15" s="20">
        <v>0</v>
      </c>
      <c r="K15" s="20">
        <v>0</v>
      </c>
      <c r="L15" s="26">
        <v>165.06</v>
      </c>
      <c r="M15" s="26">
        <v>162.36000000000001</v>
      </c>
      <c r="N15" s="20">
        <v>162.36000000000001</v>
      </c>
      <c r="O15" s="20" t="s">
        <v>178</v>
      </c>
      <c r="P15" s="20" t="s">
        <v>178</v>
      </c>
      <c r="Q15" s="20" t="s">
        <v>178</v>
      </c>
      <c r="R15" s="20" t="s">
        <v>178</v>
      </c>
      <c r="S15" s="20" t="s">
        <v>178</v>
      </c>
      <c r="T15" s="20" t="s">
        <v>178</v>
      </c>
      <c r="U15" s="20" t="s">
        <v>178</v>
      </c>
      <c r="V15" s="20" t="s">
        <v>178</v>
      </c>
      <c r="W15" s="20" t="s">
        <v>178</v>
      </c>
      <c r="X15" s="20" t="s">
        <v>178</v>
      </c>
      <c r="Y15" s="20" t="s">
        <v>178</v>
      </c>
      <c r="Z15" s="20" t="s">
        <v>178</v>
      </c>
      <c r="AA15" s="20" t="s">
        <v>178</v>
      </c>
      <c r="AB15" s="20" t="s">
        <v>178</v>
      </c>
      <c r="AC15" s="20" t="s">
        <v>178</v>
      </c>
      <c r="AD15" s="20" t="s">
        <v>178</v>
      </c>
      <c r="AE15" s="20" t="s">
        <v>178</v>
      </c>
      <c r="AF15" s="20" t="s">
        <v>178</v>
      </c>
      <c r="AG15" s="20" t="s">
        <v>178</v>
      </c>
      <c r="AH15" s="20" t="s">
        <v>178</v>
      </c>
      <c r="AI15" s="20" t="s">
        <v>178</v>
      </c>
      <c r="AJ15" s="20" t="s">
        <v>178</v>
      </c>
      <c r="AK15" s="20" t="s">
        <v>178</v>
      </c>
      <c r="AL15" s="20" t="s">
        <v>178</v>
      </c>
    </row>
    <row r="16" spans="1:40" s="35" customFormat="1" ht="15.75" x14ac:dyDescent="0.2">
      <c r="A16" s="164" t="s">
        <v>221</v>
      </c>
      <c r="B16" s="165"/>
      <c r="C16" s="19">
        <v>0.5</v>
      </c>
      <c r="D16" s="19">
        <v>0.3</v>
      </c>
      <c r="E16" s="19">
        <v>0.3</v>
      </c>
      <c r="F16" s="19">
        <v>0.3</v>
      </c>
      <c r="G16" s="19">
        <v>0.2</v>
      </c>
      <c r="H16" s="19">
        <v>0.2</v>
      </c>
      <c r="I16" s="19">
        <v>0</v>
      </c>
      <c r="J16" s="19">
        <v>0</v>
      </c>
      <c r="K16" s="19">
        <v>0</v>
      </c>
      <c r="L16" s="38">
        <v>165.06</v>
      </c>
      <c r="M16" s="38">
        <v>162.36000000000001</v>
      </c>
      <c r="N16" s="19">
        <v>162.36000000000001</v>
      </c>
      <c r="O16" s="19">
        <v>3.65</v>
      </c>
      <c r="P16" s="38">
        <v>3.65</v>
      </c>
      <c r="Q16" s="38">
        <v>3.28</v>
      </c>
      <c r="R16" s="38">
        <v>3.28</v>
      </c>
      <c r="S16" s="38">
        <v>3.21</v>
      </c>
      <c r="T16" s="38">
        <v>1.34</v>
      </c>
      <c r="U16" s="38">
        <v>1.35</v>
      </c>
      <c r="V16" s="38">
        <v>1.38</v>
      </c>
      <c r="W16" s="38">
        <v>1.36</v>
      </c>
      <c r="X16" s="38">
        <v>1.5</v>
      </c>
      <c r="Y16" s="38">
        <v>1.48</v>
      </c>
      <c r="Z16" s="38">
        <v>1.48</v>
      </c>
      <c r="AA16" s="39">
        <v>57104</v>
      </c>
      <c r="AB16" s="39">
        <v>58870</v>
      </c>
      <c r="AC16" s="39">
        <v>52810</v>
      </c>
      <c r="AD16" s="39">
        <v>52810</v>
      </c>
      <c r="AE16" s="39">
        <v>51830</v>
      </c>
      <c r="AF16" s="39">
        <v>47940</v>
      </c>
      <c r="AG16" s="39">
        <v>48220</v>
      </c>
      <c r="AH16" s="39">
        <v>49380</v>
      </c>
      <c r="AI16" s="39">
        <v>48761</v>
      </c>
      <c r="AJ16" s="39">
        <v>53822</v>
      </c>
      <c r="AK16" s="39">
        <v>52840</v>
      </c>
      <c r="AL16" s="39">
        <f>AK16</f>
        <v>52840</v>
      </c>
    </row>
  </sheetData>
  <mergeCells count="21">
    <mergeCell ref="AB4:AL4"/>
    <mergeCell ref="B1:AL1"/>
    <mergeCell ref="A2:A5"/>
    <mergeCell ref="B2:B5"/>
    <mergeCell ref="C2:K2"/>
    <mergeCell ref="L2:AL2"/>
    <mergeCell ref="C3:H3"/>
    <mergeCell ref="I3:K3"/>
    <mergeCell ref="L3:N3"/>
    <mergeCell ref="O3:Z3"/>
    <mergeCell ref="AA3:AL3"/>
    <mergeCell ref="C4:C5"/>
    <mergeCell ref="D4:H4"/>
    <mergeCell ref="I4:I5"/>
    <mergeCell ref="J4:K4"/>
    <mergeCell ref="A16:B16"/>
    <mergeCell ref="M4:N4"/>
    <mergeCell ref="O4:O5"/>
    <mergeCell ref="P4:Z4"/>
    <mergeCell ref="AA4:AA5"/>
    <mergeCell ref="L4:L5"/>
  </mergeCells>
  <phoneticPr fontId="2" type="noConversion"/>
  <pageMargins left="0" right="0" top="0" bottom="0" header="0.19685039370078741" footer="0"/>
  <pageSetup paperSize="9" scale="46" fitToWidth="2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N21"/>
  <sheetViews>
    <sheetView view="pageBreakPreview" topLeftCell="B1" zoomScale="70" zoomScaleNormal="100" zoomScaleSheetLayoutView="70" zoomScalePageLayoutView="68" workbookViewId="0">
      <selection activeCell="DE12" sqref="DE12"/>
    </sheetView>
  </sheetViews>
  <sheetFormatPr defaultColWidth="0.85546875" defaultRowHeight="15.75" customHeight="1" x14ac:dyDescent="0.25"/>
  <cols>
    <col min="1" max="1" width="6.28515625" style="8" bestFit="1" customWidth="1"/>
    <col min="2" max="2" width="79.140625" style="8" customWidth="1"/>
    <col min="3" max="3" width="9.28515625" style="8" bestFit="1" customWidth="1"/>
    <col min="4" max="11" width="8.140625" style="8" bestFit="1" customWidth="1"/>
    <col min="12" max="12" width="8.140625" style="8" customWidth="1"/>
    <col min="13" max="13" width="8.28515625" style="8" customWidth="1"/>
    <col min="14" max="14" width="25.7109375" style="8" customWidth="1"/>
    <col min="15" max="16384" width="0.85546875" style="8"/>
  </cols>
  <sheetData>
    <row r="1" spans="1:14" s="12" customFormat="1" ht="15.75" customHeight="1" x14ac:dyDescent="0.25">
      <c r="A1" s="175" t="s">
        <v>296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s="42" customFormat="1" x14ac:dyDescent="0.2">
      <c r="A2" s="177" t="s">
        <v>116</v>
      </c>
      <c r="B2" s="177"/>
      <c r="C2" s="177" t="s">
        <v>312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 t="s">
        <v>140</v>
      </c>
    </row>
    <row r="3" spans="1:14" s="49" customFormat="1" ht="24" customHeight="1" x14ac:dyDescent="0.2">
      <c r="A3" s="177"/>
      <c r="B3" s="177"/>
      <c r="C3" s="177" t="s">
        <v>139</v>
      </c>
      <c r="D3" s="178" t="s">
        <v>295</v>
      </c>
      <c r="E3" s="179"/>
      <c r="F3" s="179"/>
      <c r="G3" s="179"/>
      <c r="H3" s="179"/>
      <c r="I3" s="179"/>
      <c r="J3" s="179"/>
      <c r="K3" s="179"/>
      <c r="L3" s="179"/>
      <c r="M3" s="180"/>
      <c r="N3" s="177"/>
    </row>
    <row r="4" spans="1:14" s="49" customFormat="1" x14ac:dyDescent="0.2">
      <c r="A4" s="177"/>
      <c r="B4" s="177"/>
      <c r="C4" s="177"/>
      <c r="D4" s="181"/>
      <c r="E4" s="182"/>
      <c r="F4" s="182"/>
      <c r="G4" s="182"/>
      <c r="H4" s="182"/>
      <c r="I4" s="182"/>
      <c r="J4" s="182"/>
      <c r="K4" s="182"/>
      <c r="L4" s="182"/>
      <c r="M4" s="183"/>
      <c r="N4" s="177"/>
    </row>
    <row r="5" spans="1:14" s="49" customFormat="1" ht="15.75" customHeight="1" x14ac:dyDescent="0.2">
      <c r="A5" s="177"/>
      <c r="B5" s="177"/>
      <c r="C5" s="177"/>
      <c r="D5" s="116">
        <v>2017</v>
      </c>
      <c r="E5" s="112">
        <v>2018</v>
      </c>
      <c r="F5" s="116">
        <v>2019</v>
      </c>
      <c r="G5" s="112">
        <v>2020</v>
      </c>
      <c r="H5" s="116">
        <v>2021</v>
      </c>
      <c r="I5" s="112">
        <v>2022</v>
      </c>
      <c r="J5" s="116">
        <v>2023</v>
      </c>
      <c r="K5" s="112">
        <v>2024</v>
      </c>
      <c r="L5" s="116">
        <v>2025</v>
      </c>
      <c r="M5" s="112">
        <v>2026</v>
      </c>
      <c r="N5" s="177"/>
    </row>
    <row r="6" spans="1:14" s="46" customFormat="1" ht="13.5" customHeight="1" x14ac:dyDescent="0.2">
      <c r="A6" s="45">
        <v>1</v>
      </c>
      <c r="B6" s="45"/>
      <c r="C6" s="45" t="s">
        <v>22</v>
      </c>
      <c r="D6" s="45" t="s">
        <v>108</v>
      </c>
      <c r="E6" s="45" t="s">
        <v>109</v>
      </c>
      <c r="F6" s="45" t="s">
        <v>38</v>
      </c>
      <c r="G6" s="45" t="s">
        <v>39</v>
      </c>
      <c r="H6" s="45" t="s">
        <v>110</v>
      </c>
      <c r="I6" s="45" t="s">
        <v>105</v>
      </c>
      <c r="J6" s="45" t="s">
        <v>106</v>
      </c>
      <c r="K6" s="45" t="s">
        <v>266</v>
      </c>
      <c r="L6" s="45" t="s">
        <v>267</v>
      </c>
      <c r="M6" s="45" t="s">
        <v>268</v>
      </c>
      <c r="N6" s="45" t="s">
        <v>269</v>
      </c>
    </row>
    <row r="7" spans="1:14" s="50" customFormat="1" ht="57" customHeight="1" x14ac:dyDescent="0.2">
      <c r="A7" s="45" t="s">
        <v>18</v>
      </c>
      <c r="B7" s="88" t="s">
        <v>121</v>
      </c>
      <c r="C7" s="39">
        <f>SUM(D7:M7)</f>
        <v>224760.6</v>
      </c>
      <c r="D7" s="39">
        <f t="shared" ref="D7:M7" si="0">SUM(D8:D11)</f>
        <v>19460</v>
      </c>
      <c r="E7" s="39">
        <f t="shared" si="0"/>
        <v>12869.5</v>
      </c>
      <c r="F7" s="39">
        <f t="shared" si="0"/>
        <v>20616.5</v>
      </c>
      <c r="G7" s="39">
        <f t="shared" si="0"/>
        <v>16018</v>
      </c>
      <c r="H7" s="39">
        <f t="shared" si="0"/>
        <v>18385</v>
      </c>
      <c r="I7" s="39">
        <f t="shared" si="0"/>
        <v>17724.600000000002</v>
      </c>
      <c r="J7" s="39">
        <f t="shared" si="0"/>
        <v>18385</v>
      </c>
      <c r="K7" s="39">
        <f t="shared" si="0"/>
        <v>32888</v>
      </c>
      <c r="L7" s="39">
        <f t="shared" si="0"/>
        <v>36331</v>
      </c>
      <c r="M7" s="39">
        <f t="shared" si="0"/>
        <v>32083</v>
      </c>
      <c r="N7" s="89" t="s">
        <v>310</v>
      </c>
    </row>
    <row r="8" spans="1:14" s="50" customFormat="1" ht="62.25" customHeight="1" x14ac:dyDescent="0.2">
      <c r="A8" s="75" t="s">
        <v>117</v>
      </c>
      <c r="B8" s="89" t="s">
        <v>124</v>
      </c>
      <c r="C8" s="39">
        <f t="shared" ref="C8:C15" si="1">SUM(D8:M8)</f>
        <v>224760.6</v>
      </c>
      <c r="D8" s="27">
        <v>19460</v>
      </c>
      <c r="E8" s="27">
        <v>12869.5</v>
      </c>
      <c r="F8" s="27">
        <v>20616.5</v>
      </c>
      <c r="G8" s="27">
        <v>16018</v>
      </c>
      <c r="H8" s="27">
        <v>18385</v>
      </c>
      <c r="I8" s="27">
        <v>17724.600000000002</v>
      </c>
      <c r="J8" s="27">
        <v>18385</v>
      </c>
      <c r="K8" s="27">
        <f>16505+18483-2100</f>
        <v>32888</v>
      </c>
      <c r="L8" s="27">
        <v>36331</v>
      </c>
      <c r="M8" s="27">
        <v>32083</v>
      </c>
      <c r="N8" s="89" t="s">
        <v>310</v>
      </c>
    </row>
    <row r="9" spans="1:14" s="50" customFormat="1" ht="62.25" customHeight="1" x14ac:dyDescent="0.2">
      <c r="A9" s="75" t="s">
        <v>118</v>
      </c>
      <c r="B9" s="89" t="s">
        <v>125</v>
      </c>
      <c r="C9" s="39">
        <f t="shared" si="1"/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89"/>
    </row>
    <row r="10" spans="1:14" s="50" customFormat="1" ht="62.25" customHeight="1" x14ac:dyDescent="0.2">
      <c r="A10" s="75" t="s">
        <v>119</v>
      </c>
      <c r="B10" s="88" t="s">
        <v>141</v>
      </c>
      <c r="C10" s="39">
        <f t="shared" si="1"/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89"/>
    </row>
    <row r="11" spans="1:14" s="50" customFormat="1" ht="62.25" customHeight="1" x14ac:dyDescent="0.2">
      <c r="A11" s="75" t="s">
        <v>82</v>
      </c>
      <c r="B11" s="89" t="s">
        <v>122</v>
      </c>
      <c r="C11" s="39">
        <f t="shared" si="1"/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89"/>
    </row>
    <row r="12" spans="1:14" s="50" customFormat="1" ht="62.25" customHeight="1" x14ac:dyDescent="0.2">
      <c r="A12" s="75" t="s">
        <v>83</v>
      </c>
      <c r="B12" s="89" t="s">
        <v>123</v>
      </c>
      <c r="C12" s="39">
        <f t="shared" si="1"/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89"/>
    </row>
    <row r="13" spans="1:14" s="50" customFormat="1" ht="62.25" customHeight="1" x14ac:dyDescent="0.2">
      <c r="A13" s="75" t="s">
        <v>120</v>
      </c>
      <c r="B13" s="89" t="s">
        <v>142</v>
      </c>
      <c r="C13" s="39">
        <f t="shared" si="1"/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89"/>
    </row>
    <row r="14" spans="1:14" s="50" customFormat="1" ht="62.25" customHeight="1" x14ac:dyDescent="0.2">
      <c r="A14" s="75" t="s">
        <v>126</v>
      </c>
      <c r="B14" s="89" t="s">
        <v>128</v>
      </c>
      <c r="C14" s="39">
        <f t="shared" si="1"/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89"/>
    </row>
    <row r="15" spans="1:14" s="50" customFormat="1" ht="62.25" customHeight="1" x14ac:dyDescent="0.2">
      <c r="A15" s="75" t="s">
        <v>127</v>
      </c>
      <c r="B15" s="89" t="s">
        <v>129</v>
      </c>
      <c r="C15" s="39">
        <f t="shared" si="1"/>
        <v>2100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2100</v>
      </c>
      <c r="L15" s="27">
        <v>0</v>
      </c>
      <c r="M15" s="27">
        <v>0</v>
      </c>
      <c r="N15" s="128" t="s">
        <v>311</v>
      </c>
    </row>
    <row r="16" spans="1:14" s="50" customFormat="1" ht="39" customHeight="1" x14ac:dyDescent="0.2">
      <c r="A16" s="75" t="s">
        <v>20</v>
      </c>
      <c r="B16" s="89" t="s">
        <v>130</v>
      </c>
      <c r="C16" s="39">
        <f t="shared" ref="C16:C21" si="2">SUM(D16:M16)</f>
        <v>25335</v>
      </c>
      <c r="D16" s="117">
        <f>SUM(D17:D19)</f>
        <v>8340</v>
      </c>
      <c r="E16" s="117">
        <f t="shared" ref="E16:M16" si="3">SUM(E17:E19)</f>
        <v>5515.5</v>
      </c>
      <c r="F16" s="117">
        <f t="shared" si="3"/>
        <v>6010.5</v>
      </c>
      <c r="G16" s="117">
        <f t="shared" si="3"/>
        <v>5469</v>
      </c>
      <c r="H16" s="117">
        <f t="shared" si="3"/>
        <v>0</v>
      </c>
      <c r="I16" s="117">
        <f t="shared" si="3"/>
        <v>0</v>
      </c>
      <c r="J16" s="117">
        <f t="shared" si="3"/>
        <v>0</v>
      </c>
      <c r="K16" s="117">
        <f t="shared" si="3"/>
        <v>0</v>
      </c>
      <c r="L16" s="117">
        <f t="shared" si="3"/>
        <v>0</v>
      </c>
      <c r="M16" s="117">
        <f t="shared" si="3"/>
        <v>0</v>
      </c>
      <c r="N16" s="89" t="s">
        <v>309</v>
      </c>
    </row>
    <row r="17" spans="1:14" s="50" customFormat="1" x14ac:dyDescent="0.2">
      <c r="A17" s="75" t="s">
        <v>131</v>
      </c>
      <c r="B17" s="89" t="s">
        <v>134</v>
      </c>
      <c r="C17" s="39">
        <f t="shared" si="2"/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89"/>
    </row>
    <row r="18" spans="1:14" s="50" customFormat="1" ht="42.75" customHeight="1" x14ac:dyDescent="0.2">
      <c r="A18" s="75" t="s">
        <v>132</v>
      </c>
      <c r="B18" s="89" t="s">
        <v>135</v>
      </c>
      <c r="C18" s="39">
        <f t="shared" si="2"/>
        <v>25335</v>
      </c>
      <c r="D18" s="90">
        <v>8340</v>
      </c>
      <c r="E18" s="90">
        <v>5515.5</v>
      </c>
      <c r="F18" s="90">
        <v>6010.5</v>
      </c>
      <c r="G18" s="90">
        <v>5469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89" t="s">
        <v>309</v>
      </c>
    </row>
    <row r="19" spans="1:14" s="50" customFormat="1" ht="31.5" customHeight="1" x14ac:dyDescent="0.2">
      <c r="A19" s="75" t="s">
        <v>133</v>
      </c>
      <c r="B19" s="89" t="s">
        <v>136</v>
      </c>
      <c r="C19" s="39">
        <f t="shared" si="2"/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89"/>
    </row>
    <row r="20" spans="1:14" s="50" customFormat="1" ht="110.25" x14ac:dyDescent="0.2">
      <c r="A20" s="75" t="s">
        <v>21</v>
      </c>
      <c r="B20" s="89" t="s">
        <v>137</v>
      </c>
      <c r="C20" s="39">
        <f t="shared" si="2"/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89"/>
    </row>
    <row r="21" spans="1:14" s="50" customFormat="1" x14ac:dyDescent="0.2">
      <c r="A21" s="75" t="s">
        <v>22</v>
      </c>
      <c r="B21" s="89" t="s">
        <v>138</v>
      </c>
      <c r="C21" s="39">
        <f t="shared" si="2"/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89"/>
    </row>
  </sheetData>
  <mergeCells count="7">
    <mergeCell ref="A1:N1"/>
    <mergeCell ref="A2:A5"/>
    <mergeCell ref="B2:B5"/>
    <mergeCell ref="N2:N5"/>
    <mergeCell ref="C2:M2"/>
    <mergeCell ref="C3:C5"/>
    <mergeCell ref="D3:M4"/>
  </mergeCells>
  <phoneticPr fontId="2" type="noConversion"/>
  <printOptions horizontalCentered="1" verticalCentered="1"/>
  <pageMargins left="0" right="0" top="0" bottom="0" header="0" footer="0"/>
  <pageSetup paperSize="9" scale="5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AG15"/>
  <sheetViews>
    <sheetView view="pageBreakPreview" topLeftCell="I4" zoomScaleNormal="70" zoomScaleSheetLayoutView="100" workbookViewId="0">
      <selection activeCell="N11" sqref="N11"/>
    </sheetView>
  </sheetViews>
  <sheetFormatPr defaultColWidth="0.85546875" defaultRowHeight="15.75" customHeight="1" x14ac:dyDescent="0.25"/>
  <cols>
    <col min="1" max="1" width="6.85546875" style="8" bestFit="1" customWidth="1"/>
    <col min="2" max="2" width="56.5703125" style="8" customWidth="1"/>
    <col min="3" max="6" width="8" style="8" customWidth="1"/>
    <col min="7" max="7" width="11.5703125" style="8" customWidth="1"/>
    <col min="8" max="8" width="15.28515625" style="8" customWidth="1"/>
    <col min="9" max="9" width="21.140625" style="8" customWidth="1"/>
    <col min="10" max="10" width="18.85546875" style="8" customWidth="1"/>
    <col min="11" max="11" width="14.140625" style="8" customWidth="1"/>
    <col min="12" max="12" width="10.7109375" style="8" customWidth="1"/>
    <col min="13" max="13" width="15.28515625" style="8" customWidth="1"/>
    <col min="14" max="14" width="17" style="8" customWidth="1"/>
    <col min="15" max="15" width="7.7109375" style="8" customWidth="1"/>
    <col min="16" max="24" width="0.85546875" style="8" customWidth="1"/>
    <col min="25" max="25" width="9.42578125" style="8" bestFit="1" customWidth="1"/>
    <col min="26" max="26" width="10.7109375" style="8" customWidth="1"/>
    <col min="27" max="27" width="15.5703125" style="8" customWidth="1"/>
    <col min="28" max="28" width="9.42578125" style="8" bestFit="1" customWidth="1"/>
    <col min="29" max="29" width="15.140625" style="8" bestFit="1" customWidth="1"/>
    <col min="30" max="30" width="36.85546875" style="8" customWidth="1"/>
    <col min="31" max="31" width="11.42578125" style="8" bestFit="1" customWidth="1"/>
    <col min="32" max="32" width="17.7109375" style="8" customWidth="1"/>
    <col min="33" max="33" width="19.5703125" style="8" customWidth="1"/>
    <col min="34" max="16384" width="0.85546875" style="8"/>
  </cols>
  <sheetData>
    <row r="1" spans="1:33" x14ac:dyDescent="0.25">
      <c r="A1" s="195" t="s">
        <v>299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s="9" customFormat="1" ht="54.75" customHeight="1" x14ac:dyDescent="0.15">
      <c r="A2" s="148" t="s">
        <v>13</v>
      </c>
      <c r="B2" s="148" t="s">
        <v>143</v>
      </c>
      <c r="C2" s="140" t="s">
        <v>163</v>
      </c>
      <c r="D2" s="140"/>
      <c r="E2" s="140" t="s">
        <v>164</v>
      </c>
      <c r="F2" s="140"/>
      <c r="G2" s="140" t="s">
        <v>165</v>
      </c>
      <c r="H2" s="140"/>
      <c r="I2" s="140"/>
      <c r="J2" s="140"/>
      <c r="K2" s="140"/>
      <c r="L2" s="140" t="s">
        <v>166</v>
      </c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 t="s">
        <v>162</v>
      </c>
    </row>
    <row r="3" spans="1:33" s="9" customFormat="1" x14ac:dyDescent="0.15">
      <c r="A3" s="148"/>
      <c r="B3" s="148"/>
      <c r="C3" s="140" t="s">
        <v>144</v>
      </c>
      <c r="D3" s="140" t="s">
        <v>145</v>
      </c>
      <c r="E3" s="140" t="s">
        <v>144</v>
      </c>
      <c r="F3" s="140" t="s">
        <v>145</v>
      </c>
      <c r="G3" s="140" t="s">
        <v>68</v>
      </c>
      <c r="H3" s="140"/>
      <c r="I3" s="140"/>
      <c r="J3" s="140"/>
      <c r="K3" s="140" t="s">
        <v>30</v>
      </c>
      <c r="L3" s="140" t="s">
        <v>144</v>
      </c>
      <c r="M3" s="140" t="s">
        <v>145</v>
      </c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</row>
    <row r="4" spans="1:33" s="10" customFormat="1" ht="210.75" customHeight="1" x14ac:dyDescent="0.2">
      <c r="A4" s="148"/>
      <c r="B4" s="148"/>
      <c r="C4" s="140"/>
      <c r="D4" s="140"/>
      <c r="E4" s="140"/>
      <c r="F4" s="140"/>
      <c r="G4" s="48" t="s">
        <v>23</v>
      </c>
      <c r="H4" s="48" t="s">
        <v>26</v>
      </c>
      <c r="I4" s="48" t="s">
        <v>168</v>
      </c>
      <c r="J4" s="48" t="s">
        <v>28</v>
      </c>
      <c r="K4" s="140"/>
      <c r="L4" s="140"/>
      <c r="M4" s="48" t="s">
        <v>152</v>
      </c>
      <c r="N4" s="48" t="s">
        <v>169</v>
      </c>
      <c r="O4" s="140" t="s">
        <v>170</v>
      </c>
      <c r="P4" s="140"/>
      <c r="Q4" s="140"/>
      <c r="R4" s="140"/>
      <c r="S4" s="140"/>
      <c r="T4" s="140"/>
      <c r="U4" s="140"/>
      <c r="V4" s="140"/>
      <c r="W4" s="140"/>
      <c r="X4" s="140"/>
      <c r="Y4" s="48" t="s">
        <v>153</v>
      </c>
      <c r="Z4" s="48" t="s">
        <v>154</v>
      </c>
      <c r="AA4" s="48" t="s">
        <v>171</v>
      </c>
      <c r="AB4" s="48" t="s">
        <v>158</v>
      </c>
      <c r="AC4" s="48" t="s">
        <v>172</v>
      </c>
      <c r="AD4" s="48" t="s">
        <v>173</v>
      </c>
      <c r="AE4" s="48" t="s">
        <v>138</v>
      </c>
      <c r="AF4" s="48" t="s">
        <v>41</v>
      </c>
      <c r="AG4" s="140"/>
    </row>
    <row r="5" spans="1:33" s="11" customFormat="1" x14ac:dyDescent="0.2">
      <c r="A5" s="45" t="s">
        <v>18</v>
      </c>
      <c r="B5" s="45" t="s">
        <v>19</v>
      </c>
      <c r="C5" s="45" t="s">
        <v>20</v>
      </c>
      <c r="D5" s="45" t="s">
        <v>21</v>
      </c>
      <c r="E5" s="45" t="s">
        <v>22</v>
      </c>
      <c r="F5" s="45" t="s">
        <v>108</v>
      </c>
      <c r="G5" s="45" t="s">
        <v>32</v>
      </c>
      <c r="H5" s="45" t="s">
        <v>33</v>
      </c>
      <c r="I5" s="45" t="s">
        <v>34</v>
      </c>
      <c r="J5" s="45" t="s">
        <v>35</v>
      </c>
      <c r="K5" s="45" t="s">
        <v>176</v>
      </c>
      <c r="L5" s="45" t="s">
        <v>146</v>
      </c>
      <c r="M5" s="45" t="s">
        <v>147</v>
      </c>
      <c r="N5" s="45" t="s">
        <v>148</v>
      </c>
      <c r="O5" s="194" t="s">
        <v>149</v>
      </c>
      <c r="P5" s="194"/>
      <c r="Q5" s="194"/>
      <c r="R5" s="194"/>
      <c r="S5" s="194"/>
      <c r="T5" s="194"/>
      <c r="U5" s="194"/>
      <c r="V5" s="194"/>
      <c r="W5" s="194"/>
      <c r="X5" s="194"/>
      <c r="Y5" s="45" t="s">
        <v>150</v>
      </c>
      <c r="Z5" s="45" t="s">
        <v>151</v>
      </c>
      <c r="AA5" s="45" t="s">
        <v>155</v>
      </c>
      <c r="AB5" s="45" t="s">
        <v>156</v>
      </c>
      <c r="AC5" s="45" t="s">
        <v>157</v>
      </c>
      <c r="AD5" s="45" t="s">
        <v>159</v>
      </c>
      <c r="AE5" s="45" t="s">
        <v>160</v>
      </c>
      <c r="AF5" s="45" t="s">
        <v>161</v>
      </c>
      <c r="AG5" s="45" t="s">
        <v>39</v>
      </c>
    </row>
    <row r="6" spans="1:33" s="57" customFormat="1" x14ac:dyDescent="0.2">
      <c r="A6" s="192" t="s">
        <v>85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6"/>
    </row>
    <row r="7" spans="1:33" s="57" customFormat="1" ht="31.5" x14ac:dyDescent="0.2">
      <c r="A7" s="75" t="s">
        <v>86</v>
      </c>
      <c r="B7" s="17" t="s">
        <v>270</v>
      </c>
      <c r="C7" s="75" t="s">
        <v>222</v>
      </c>
      <c r="D7" s="75" t="s">
        <v>222</v>
      </c>
      <c r="E7" s="75" t="s">
        <v>222</v>
      </c>
      <c r="F7" s="75" t="s">
        <v>258</v>
      </c>
      <c r="G7" s="41">
        <v>500</v>
      </c>
      <c r="H7" s="41">
        <v>1200</v>
      </c>
      <c r="I7" s="41">
        <v>0.54</v>
      </c>
      <c r="J7" s="17" t="s">
        <v>234</v>
      </c>
      <c r="K7" s="41" t="s">
        <v>178</v>
      </c>
      <c r="L7" s="79">
        <v>17600</v>
      </c>
      <c r="M7" s="103">
        <v>0</v>
      </c>
      <c r="N7" s="103">
        <v>0</v>
      </c>
      <c r="O7" s="193">
        <v>0</v>
      </c>
      <c r="P7" s="193"/>
      <c r="Q7" s="193"/>
      <c r="R7" s="193"/>
      <c r="S7" s="193"/>
      <c r="T7" s="193"/>
      <c r="U7" s="193"/>
      <c r="V7" s="193"/>
      <c r="W7" s="193"/>
      <c r="X7" s="193"/>
      <c r="Y7" s="103">
        <v>0</v>
      </c>
      <c r="Z7" s="103">
        <v>0</v>
      </c>
      <c r="AA7" s="103">
        <v>0</v>
      </c>
      <c r="AB7" s="103">
        <v>0</v>
      </c>
      <c r="AC7" s="103">
        <v>0</v>
      </c>
      <c r="AD7" s="103">
        <v>0</v>
      </c>
      <c r="AE7" s="103">
        <v>0</v>
      </c>
      <c r="AF7" s="103">
        <f>SUM(M7:AE7)</f>
        <v>0</v>
      </c>
      <c r="AG7" s="17"/>
    </row>
    <row r="8" spans="1:33" s="57" customFormat="1" x14ac:dyDescent="0.2">
      <c r="A8" s="189" t="s">
        <v>84</v>
      </c>
      <c r="B8" s="190"/>
      <c r="C8" s="145"/>
      <c r="D8" s="145"/>
      <c r="E8" s="145"/>
      <c r="F8" s="145"/>
      <c r="G8" s="145"/>
      <c r="H8" s="145"/>
      <c r="I8" s="145"/>
      <c r="J8" s="145"/>
      <c r="K8" s="146"/>
      <c r="L8" s="79">
        <f>L7</f>
        <v>17600</v>
      </c>
      <c r="M8" s="103">
        <f t="shared" ref="M8:AF8" si="0">M7</f>
        <v>0</v>
      </c>
      <c r="N8" s="103">
        <f t="shared" si="0"/>
        <v>0</v>
      </c>
      <c r="O8" s="185">
        <f t="shared" si="0"/>
        <v>0</v>
      </c>
      <c r="P8" s="186"/>
      <c r="Q8" s="186"/>
      <c r="R8" s="186"/>
      <c r="S8" s="186"/>
      <c r="T8" s="186"/>
      <c r="U8" s="186"/>
      <c r="V8" s="186"/>
      <c r="W8" s="186"/>
      <c r="X8" s="187"/>
      <c r="Y8" s="103">
        <f t="shared" si="0"/>
        <v>0</v>
      </c>
      <c r="Z8" s="103">
        <f t="shared" si="0"/>
        <v>0</v>
      </c>
      <c r="AA8" s="103">
        <f t="shared" si="0"/>
        <v>0</v>
      </c>
      <c r="AB8" s="103">
        <f t="shared" si="0"/>
        <v>0</v>
      </c>
      <c r="AC8" s="103">
        <f t="shared" si="0"/>
        <v>0</v>
      </c>
      <c r="AD8" s="103">
        <f t="shared" si="0"/>
        <v>0</v>
      </c>
      <c r="AE8" s="103">
        <f t="shared" si="0"/>
        <v>0</v>
      </c>
      <c r="AF8" s="103">
        <f t="shared" si="0"/>
        <v>0</v>
      </c>
      <c r="AG8" s="17"/>
    </row>
    <row r="9" spans="1:33" s="57" customFormat="1" x14ac:dyDescent="0.2">
      <c r="A9" s="184" t="s">
        <v>167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</row>
    <row r="10" spans="1:33" s="57" customFormat="1" x14ac:dyDescent="0.2">
      <c r="A10" s="184" t="s">
        <v>87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</row>
    <row r="11" spans="1:33" s="57" customFormat="1" ht="31.5" x14ac:dyDescent="0.2">
      <c r="A11" s="75" t="s">
        <v>88</v>
      </c>
      <c r="B11" s="17" t="s">
        <v>271</v>
      </c>
      <c r="C11" s="75" t="s">
        <v>222</v>
      </c>
      <c r="D11" s="75" t="s">
        <v>222</v>
      </c>
      <c r="E11" s="75" t="s">
        <v>222</v>
      </c>
      <c r="F11" s="75" t="s">
        <v>222</v>
      </c>
      <c r="G11" s="100">
        <v>150.19999999999999</v>
      </c>
      <c r="H11" s="41">
        <v>46.106999999999999</v>
      </c>
      <c r="I11" s="41">
        <v>0.77300000000000002</v>
      </c>
      <c r="J11" s="17" t="s">
        <v>234</v>
      </c>
      <c r="K11" s="41" t="s">
        <v>178</v>
      </c>
      <c r="L11" s="79">
        <v>5200</v>
      </c>
      <c r="M11" s="85">
        <f>AF11-AC11</f>
        <v>1803.8200000000002</v>
      </c>
      <c r="N11" s="118">
        <v>0</v>
      </c>
      <c r="O11" s="188">
        <v>0</v>
      </c>
      <c r="P11" s="188"/>
      <c r="Q11" s="188"/>
      <c r="R11" s="188"/>
      <c r="S11" s="188"/>
      <c r="T11" s="188"/>
      <c r="U11" s="188"/>
      <c r="V11" s="188"/>
      <c r="W11" s="188"/>
      <c r="X11" s="188"/>
      <c r="Y11" s="118">
        <v>0</v>
      </c>
      <c r="Z11" s="118">
        <v>0</v>
      </c>
      <c r="AA11" s="118">
        <v>0</v>
      </c>
      <c r="AB11" s="118">
        <v>0</v>
      </c>
      <c r="AC11" s="85">
        <v>3396.18</v>
      </c>
      <c r="AD11" s="103">
        <v>0</v>
      </c>
      <c r="AE11" s="103">
        <v>0</v>
      </c>
      <c r="AF11" s="79">
        <v>5200</v>
      </c>
      <c r="AG11" s="17"/>
    </row>
    <row r="12" spans="1:33" s="57" customFormat="1" x14ac:dyDescent="0.2">
      <c r="A12" s="184" t="s">
        <v>90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</row>
    <row r="13" spans="1:33" s="57" customFormat="1" ht="31.5" x14ac:dyDescent="0.2">
      <c r="A13" s="75" t="s">
        <v>91</v>
      </c>
      <c r="B13" s="17" t="s">
        <v>246</v>
      </c>
      <c r="C13" s="75" t="s">
        <v>222</v>
      </c>
      <c r="D13" s="75" t="s">
        <v>222</v>
      </c>
      <c r="E13" s="75" t="s">
        <v>222</v>
      </c>
      <c r="F13" s="75" t="s">
        <v>258</v>
      </c>
      <c r="G13" s="41" t="s">
        <v>178</v>
      </c>
      <c r="H13" s="41" t="s">
        <v>178</v>
      </c>
      <c r="I13" s="41" t="s">
        <v>178</v>
      </c>
      <c r="J13" s="41" t="s">
        <v>178</v>
      </c>
      <c r="K13" s="41">
        <v>2.6</v>
      </c>
      <c r="L13" s="79">
        <v>5000</v>
      </c>
      <c r="M13" s="41">
        <v>0</v>
      </c>
      <c r="N13" s="41">
        <v>0</v>
      </c>
      <c r="O13" s="148">
        <v>0</v>
      </c>
      <c r="P13" s="148"/>
      <c r="Q13" s="148"/>
      <c r="R13" s="148"/>
      <c r="S13" s="148"/>
      <c r="T13" s="148"/>
      <c r="U13" s="148"/>
      <c r="V13" s="148"/>
      <c r="W13" s="148"/>
      <c r="X13" s="148"/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f>SUM(M13:AE13)</f>
        <v>0</v>
      </c>
      <c r="AG13" s="17"/>
    </row>
    <row r="14" spans="1:33" s="57" customFormat="1" x14ac:dyDescent="0.2">
      <c r="A14" s="189" t="s">
        <v>93</v>
      </c>
      <c r="B14" s="190"/>
      <c r="C14" s="145"/>
      <c r="D14" s="145"/>
      <c r="E14" s="145"/>
      <c r="F14" s="145"/>
      <c r="G14" s="145"/>
      <c r="H14" s="145"/>
      <c r="I14" s="145"/>
      <c r="J14" s="145"/>
      <c r="K14" s="146"/>
      <c r="L14" s="79">
        <f>L11+L13</f>
        <v>10200</v>
      </c>
      <c r="M14" s="41">
        <f t="shared" ref="M14:AF14" si="1">M11+M13</f>
        <v>1803.8200000000002</v>
      </c>
      <c r="N14" s="41">
        <f t="shared" si="1"/>
        <v>0</v>
      </c>
      <c r="O14" s="191">
        <f t="shared" si="1"/>
        <v>0</v>
      </c>
      <c r="P14" s="186"/>
      <c r="Q14" s="186"/>
      <c r="R14" s="186"/>
      <c r="S14" s="186"/>
      <c r="T14" s="186"/>
      <c r="U14" s="186"/>
      <c r="V14" s="186"/>
      <c r="W14" s="186"/>
      <c r="X14" s="187"/>
      <c r="Y14" s="41">
        <f t="shared" si="1"/>
        <v>0</v>
      </c>
      <c r="Z14" s="41">
        <f t="shared" si="1"/>
        <v>0</v>
      </c>
      <c r="AA14" s="41">
        <f t="shared" si="1"/>
        <v>0</v>
      </c>
      <c r="AB14" s="41">
        <f t="shared" si="1"/>
        <v>0</v>
      </c>
      <c r="AC14" s="41">
        <f t="shared" si="1"/>
        <v>3396.18</v>
      </c>
      <c r="AD14" s="41">
        <f t="shared" si="1"/>
        <v>0</v>
      </c>
      <c r="AE14" s="41">
        <f t="shared" si="1"/>
        <v>0</v>
      </c>
      <c r="AF14" s="79">
        <f t="shared" si="1"/>
        <v>5200</v>
      </c>
      <c r="AG14" s="17"/>
    </row>
    <row r="15" spans="1:33" s="57" customFormat="1" x14ac:dyDescent="0.2">
      <c r="A15" s="189" t="s">
        <v>94</v>
      </c>
      <c r="B15" s="190"/>
      <c r="C15" s="145"/>
      <c r="D15" s="145"/>
      <c r="E15" s="145"/>
      <c r="F15" s="145"/>
      <c r="G15" s="145"/>
      <c r="H15" s="145"/>
      <c r="I15" s="145"/>
      <c r="J15" s="145"/>
      <c r="K15" s="146"/>
      <c r="L15" s="79">
        <f>L8+L14</f>
        <v>27800</v>
      </c>
      <c r="M15" s="41">
        <f t="shared" ref="M15:AF15" si="2">M8+M14</f>
        <v>1803.8200000000002</v>
      </c>
      <c r="N15" s="41">
        <f t="shared" si="2"/>
        <v>0</v>
      </c>
      <c r="O15" s="191">
        <f t="shared" si="2"/>
        <v>0</v>
      </c>
      <c r="P15" s="186"/>
      <c r="Q15" s="186"/>
      <c r="R15" s="186"/>
      <c r="S15" s="186"/>
      <c r="T15" s="186"/>
      <c r="U15" s="186"/>
      <c r="V15" s="186"/>
      <c r="W15" s="186"/>
      <c r="X15" s="187"/>
      <c r="Y15" s="41">
        <f t="shared" si="2"/>
        <v>0</v>
      </c>
      <c r="Z15" s="41">
        <f t="shared" si="2"/>
        <v>0</v>
      </c>
      <c r="AA15" s="41">
        <f t="shared" si="2"/>
        <v>0</v>
      </c>
      <c r="AB15" s="41">
        <f t="shared" si="2"/>
        <v>0</v>
      </c>
      <c r="AC15" s="41">
        <f t="shared" si="2"/>
        <v>3396.18</v>
      </c>
      <c r="AD15" s="41">
        <f t="shared" si="2"/>
        <v>0</v>
      </c>
      <c r="AE15" s="41">
        <f t="shared" si="2"/>
        <v>0</v>
      </c>
      <c r="AF15" s="79">
        <f t="shared" si="2"/>
        <v>5200</v>
      </c>
      <c r="AG15" s="17"/>
    </row>
  </sheetData>
  <mergeCells count="31">
    <mergeCell ref="A1:AG1"/>
    <mergeCell ref="C3:C4"/>
    <mergeCell ref="D3:D4"/>
    <mergeCell ref="L3:L4"/>
    <mergeCell ref="M3:AF3"/>
    <mergeCell ref="O4:X4"/>
    <mergeCell ref="E3:E4"/>
    <mergeCell ref="F3:F4"/>
    <mergeCell ref="A2:A4"/>
    <mergeCell ref="C2:D2"/>
    <mergeCell ref="E2:F2"/>
    <mergeCell ref="B2:B4"/>
    <mergeCell ref="AG2:AG4"/>
    <mergeCell ref="L2:AF2"/>
    <mergeCell ref="G3:J3"/>
    <mergeCell ref="K3:K4"/>
    <mergeCell ref="G2:K2"/>
    <mergeCell ref="A6:AG6"/>
    <mergeCell ref="A9:AG9"/>
    <mergeCell ref="O7:X7"/>
    <mergeCell ref="A8:K8"/>
    <mergeCell ref="O5:X5"/>
    <mergeCell ref="A10:AG10"/>
    <mergeCell ref="O8:X8"/>
    <mergeCell ref="O11:X11"/>
    <mergeCell ref="A14:K14"/>
    <mergeCell ref="A15:K15"/>
    <mergeCell ref="A12:AG12"/>
    <mergeCell ref="O13:X13"/>
    <mergeCell ref="O15:X15"/>
    <mergeCell ref="O14:X14"/>
  </mergeCells>
  <phoneticPr fontId="2" type="noConversion"/>
  <pageMargins left="0.39370078740157483" right="0.31496062992125984" top="0.78740157480314965" bottom="0.39370078740157483" header="0.19685039370078741" footer="0.19685039370078741"/>
  <pageSetup paperSize="8" scale="54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L9"/>
  <sheetViews>
    <sheetView view="pageBreakPreview" zoomScale="130" zoomScaleNormal="100" zoomScaleSheetLayoutView="130" workbookViewId="0">
      <selection activeCell="I13" sqref="I13"/>
    </sheetView>
  </sheetViews>
  <sheetFormatPr defaultColWidth="0.85546875" defaultRowHeight="15.75" customHeight="1" x14ac:dyDescent="0.25"/>
  <cols>
    <col min="1" max="1" width="5.5703125" style="8" customWidth="1"/>
    <col min="2" max="2" width="44.7109375" style="8" customWidth="1"/>
    <col min="3" max="11" width="13.28515625" style="8" customWidth="1"/>
    <col min="12" max="12" width="11.140625" style="8" bestFit="1" customWidth="1"/>
    <col min="13" max="16384" width="0.85546875" style="8"/>
  </cols>
  <sheetData>
    <row r="1" spans="1:12" s="12" customFormat="1" ht="20.25" customHeight="1" x14ac:dyDescent="0.25">
      <c r="A1" s="130" t="s">
        <v>297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14" customFormat="1" ht="13.5" customHeight="1" x14ac:dyDescent="0.2">
      <c r="A2" s="197" t="s">
        <v>116</v>
      </c>
      <c r="B2" s="197" t="s">
        <v>113</v>
      </c>
      <c r="C2" s="198" t="s">
        <v>112</v>
      </c>
      <c r="D2" s="198"/>
      <c r="E2" s="198"/>
      <c r="F2" s="198"/>
      <c r="G2" s="198" t="s">
        <v>111</v>
      </c>
      <c r="H2" s="198"/>
      <c r="I2" s="198"/>
      <c r="J2" s="198"/>
      <c r="K2" s="198"/>
      <c r="L2" s="198"/>
    </row>
    <row r="3" spans="1:12" s="64" customFormat="1" ht="146.25" customHeight="1" x14ac:dyDescent="0.2">
      <c r="A3" s="197"/>
      <c r="B3" s="197"/>
      <c r="C3" s="197" t="s">
        <v>114</v>
      </c>
      <c r="D3" s="197"/>
      <c r="E3" s="197" t="s">
        <v>115</v>
      </c>
      <c r="F3" s="197"/>
      <c r="G3" s="197" t="s">
        <v>107</v>
      </c>
      <c r="H3" s="197"/>
      <c r="I3" s="197" t="s">
        <v>104</v>
      </c>
      <c r="J3" s="197"/>
      <c r="K3" s="197" t="s">
        <v>103</v>
      </c>
      <c r="L3" s="197"/>
    </row>
    <row r="4" spans="1:12" s="64" customFormat="1" ht="13.5" customHeight="1" x14ac:dyDescent="0.2">
      <c r="A4" s="197"/>
      <c r="B4" s="197"/>
      <c r="C4" s="98" t="s">
        <v>144</v>
      </c>
      <c r="D4" s="98" t="s">
        <v>145</v>
      </c>
      <c r="E4" s="98" t="s">
        <v>144</v>
      </c>
      <c r="F4" s="98" t="s">
        <v>145</v>
      </c>
      <c r="G4" s="98" t="s">
        <v>144</v>
      </c>
      <c r="H4" s="98" t="s">
        <v>145</v>
      </c>
      <c r="I4" s="98" t="s">
        <v>144</v>
      </c>
      <c r="J4" s="98" t="s">
        <v>145</v>
      </c>
      <c r="K4" s="98" t="s">
        <v>144</v>
      </c>
      <c r="L4" s="98" t="s">
        <v>145</v>
      </c>
    </row>
    <row r="5" spans="1:12" s="15" customFormat="1" ht="13.5" customHeight="1" x14ac:dyDescent="0.2">
      <c r="A5" s="99">
        <v>1</v>
      </c>
      <c r="B5" s="99" t="s">
        <v>19</v>
      </c>
      <c r="C5" s="99" t="s">
        <v>20</v>
      </c>
      <c r="D5" s="99" t="s">
        <v>21</v>
      </c>
      <c r="E5" s="99" t="s">
        <v>22</v>
      </c>
      <c r="F5" s="99" t="s">
        <v>108</v>
      </c>
      <c r="G5" s="99" t="s">
        <v>109</v>
      </c>
      <c r="H5" s="99" t="s">
        <v>38</v>
      </c>
      <c r="I5" s="99" t="s">
        <v>39</v>
      </c>
      <c r="J5" s="99" t="s">
        <v>110</v>
      </c>
      <c r="K5" s="99" t="s">
        <v>105</v>
      </c>
      <c r="L5" s="99" t="s">
        <v>106</v>
      </c>
    </row>
    <row r="6" spans="1:12" s="13" customFormat="1" ht="25.5" x14ac:dyDescent="0.2">
      <c r="A6" s="91">
        <v>1</v>
      </c>
      <c r="B6" s="92" t="s">
        <v>270</v>
      </c>
      <c r="C6" s="91">
        <v>0.3</v>
      </c>
      <c r="D6" s="91">
        <v>0</v>
      </c>
      <c r="E6" s="91">
        <v>0</v>
      </c>
      <c r="F6" s="91">
        <v>0</v>
      </c>
      <c r="G6" s="91">
        <v>162.36000000000001</v>
      </c>
      <c r="H6" s="91">
        <v>0</v>
      </c>
      <c r="I6" s="91">
        <v>3.65</v>
      </c>
      <c r="J6" s="91">
        <v>0</v>
      </c>
      <c r="K6" s="101">
        <v>58870</v>
      </c>
      <c r="L6" s="101">
        <v>0</v>
      </c>
    </row>
    <row r="7" spans="1:12" s="13" customFormat="1" ht="25.5" x14ac:dyDescent="0.2">
      <c r="A7" s="91">
        <v>2</v>
      </c>
      <c r="B7" s="92" t="s">
        <v>271</v>
      </c>
      <c r="C7" s="91">
        <v>0.3</v>
      </c>
      <c r="D7" s="91">
        <v>0.56000000000000005</v>
      </c>
      <c r="E7" s="91">
        <v>0</v>
      </c>
      <c r="F7" s="91">
        <v>0</v>
      </c>
      <c r="G7" s="91">
        <v>162.36000000000001</v>
      </c>
      <c r="H7" s="91">
        <v>165.54</v>
      </c>
      <c r="I7" s="91">
        <v>3.65</v>
      </c>
      <c r="J7" s="93">
        <v>3.36</v>
      </c>
      <c r="K7" s="101">
        <v>58870</v>
      </c>
      <c r="L7" s="101">
        <v>54126</v>
      </c>
    </row>
    <row r="8" spans="1:12" s="13" customFormat="1" ht="25.5" x14ac:dyDescent="0.2">
      <c r="A8" s="91">
        <v>3</v>
      </c>
      <c r="B8" s="92" t="s">
        <v>218</v>
      </c>
      <c r="C8" s="91">
        <v>0.3</v>
      </c>
      <c r="D8" s="91">
        <v>0</v>
      </c>
      <c r="E8" s="91">
        <v>0</v>
      </c>
      <c r="F8" s="91">
        <v>0</v>
      </c>
      <c r="G8" s="91">
        <v>162.36000000000001</v>
      </c>
      <c r="H8" s="91">
        <v>0</v>
      </c>
      <c r="I8" s="91">
        <v>3.65</v>
      </c>
      <c r="J8" s="91">
        <v>0</v>
      </c>
      <c r="K8" s="101">
        <v>58870</v>
      </c>
      <c r="L8" s="101">
        <v>0</v>
      </c>
    </row>
    <row r="9" spans="1:12" s="13" customFormat="1" ht="12.75" customHeight="1" x14ac:dyDescent="0.2">
      <c r="A9" s="196" t="s">
        <v>221</v>
      </c>
      <c r="B9" s="196"/>
      <c r="C9" s="94">
        <v>0.6</v>
      </c>
      <c r="D9" s="94">
        <v>0.56000000000000005</v>
      </c>
      <c r="E9" s="94">
        <v>0</v>
      </c>
      <c r="F9" s="94">
        <v>0</v>
      </c>
      <c r="G9" s="94">
        <v>162.36000000000001</v>
      </c>
      <c r="H9" s="94">
        <v>165.54</v>
      </c>
      <c r="I9" s="94">
        <v>3.65</v>
      </c>
      <c r="J9" s="95">
        <v>3.36</v>
      </c>
      <c r="K9" s="102">
        <v>58870</v>
      </c>
      <c r="L9" s="102">
        <f>L7</f>
        <v>54126</v>
      </c>
    </row>
  </sheetData>
  <mergeCells count="11">
    <mergeCell ref="A9:B9"/>
    <mergeCell ref="I3:J3"/>
    <mergeCell ref="K3:L3"/>
    <mergeCell ref="A1:L1"/>
    <mergeCell ref="A2:A4"/>
    <mergeCell ref="B2:B4"/>
    <mergeCell ref="C2:F2"/>
    <mergeCell ref="G2:L2"/>
    <mergeCell ref="C3:D3"/>
    <mergeCell ref="E3:F3"/>
    <mergeCell ref="G3:H3"/>
  </mergeCells>
  <pageMargins left="0.39370078740157483" right="0.39370078740157483" top="0.70866141732283472" bottom="0.31496062992125984" header="0.19685039370078741" footer="0.19685039370078741"/>
  <pageSetup paperSize="9" scale="7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AG15"/>
  <sheetViews>
    <sheetView view="pageBreakPreview" zoomScaleNormal="70" zoomScaleSheetLayoutView="100" workbookViewId="0">
      <selection activeCell="O13" sqref="O13:X13"/>
    </sheetView>
  </sheetViews>
  <sheetFormatPr defaultColWidth="0.85546875" defaultRowHeight="15.75" customHeight="1" x14ac:dyDescent="0.25"/>
  <cols>
    <col min="1" max="1" width="6.85546875" style="8" bestFit="1" customWidth="1"/>
    <col min="2" max="2" width="56.5703125" style="8" customWidth="1"/>
    <col min="3" max="6" width="8" style="8" customWidth="1"/>
    <col min="7" max="7" width="11.5703125" style="8" customWidth="1"/>
    <col min="8" max="8" width="15.28515625" style="8" customWidth="1"/>
    <col min="9" max="9" width="21.140625" style="8" customWidth="1"/>
    <col min="10" max="10" width="18.85546875" style="8" customWidth="1"/>
    <col min="11" max="11" width="14.140625" style="8" customWidth="1"/>
    <col min="12" max="12" width="10.7109375" style="8" customWidth="1"/>
    <col min="13" max="13" width="15.28515625" style="8" customWidth="1"/>
    <col min="14" max="14" width="17" style="8" customWidth="1"/>
    <col min="15" max="15" width="7.7109375" style="8" customWidth="1"/>
    <col min="16" max="24" width="0.85546875" style="8" customWidth="1"/>
    <col min="25" max="25" width="13" style="8" bestFit="1" customWidth="1"/>
    <col min="26" max="26" width="10.7109375" style="8" customWidth="1"/>
    <col min="27" max="27" width="15.5703125" style="8" customWidth="1"/>
    <col min="28" max="28" width="13" style="8" bestFit="1" customWidth="1"/>
    <col min="29" max="29" width="16.85546875" style="8" bestFit="1" customWidth="1"/>
    <col min="30" max="30" width="36.85546875" style="8" customWidth="1"/>
    <col min="31" max="31" width="13" style="8" bestFit="1" customWidth="1"/>
    <col min="32" max="32" width="17.7109375" style="8" customWidth="1"/>
    <col min="33" max="33" width="19.5703125" style="8" customWidth="1"/>
    <col min="34" max="16384" width="0.85546875" style="8"/>
  </cols>
  <sheetData>
    <row r="1" spans="1:33" ht="15.75" customHeight="1" x14ac:dyDescent="0.25">
      <c r="A1" s="195" t="s">
        <v>300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s="9" customFormat="1" ht="46.5" customHeight="1" x14ac:dyDescent="0.15">
      <c r="A2" s="148" t="s">
        <v>13</v>
      </c>
      <c r="B2" s="148" t="s">
        <v>143</v>
      </c>
      <c r="C2" s="140" t="s">
        <v>163</v>
      </c>
      <c r="D2" s="140"/>
      <c r="E2" s="140" t="s">
        <v>164</v>
      </c>
      <c r="F2" s="140"/>
      <c r="G2" s="140" t="s">
        <v>165</v>
      </c>
      <c r="H2" s="140"/>
      <c r="I2" s="140"/>
      <c r="J2" s="140"/>
      <c r="K2" s="140"/>
      <c r="L2" s="140" t="s">
        <v>166</v>
      </c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 t="s">
        <v>162</v>
      </c>
    </row>
    <row r="3" spans="1:33" s="9" customFormat="1" x14ac:dyDescent="0.15">
      <c r="A3" s="148"/>
      <c r="B3" s="148"/>
      <c r="C3" s="140" t="s">
        <v>144</v>
      </c>
      <c r="D3" s="140" t="s">
        <v>145</v>
      </c>
      <c r="E3" s="140" t="s">
        <v>144</v>
      </c>
      <c r="F3" s="140" t="s">
        <v>145</v>
      </c>
      <c r="G3" s="140" t="s">
        <v>68</v>
      </c>
      <c r="H3" s="140"/>
      <c r="I3" s="140"/>
      <c r="J3" s="140"/>
      <c r="K3" s="140" t="s">
        <v>30</v>
      </c>
      <c r="L3" s="140" t="s">
        <v>144</v>
      </c>
      <c r="M3" s="140" t="s">
        <v>145</v>
      </c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</row>
    <row r="4" spans="1:33" s="10" customFormat="1" ht="210.75" customHeight="1" x14ac:dyDescent="0.2">
      <c r="A4" s="148"/>
      <c r="B4" s="148"/>
      <c r="C4" s="140"/>
      <c r="D4" s="140"/>
      <c r="E4" s="140"/>
      <c r="F4" s="140"/>
      <c r="G4" s="48" t="s">
        <v>23</v>
      </c>
      <c r="H4" s="48" t="s">
        <v>26</v>
      </c>
      <c r="I4" s="48" t="s">
        <v>168</v>
      </c>
      <c r="J4" s="48" t="s">
        <v>28</v>
      </c>
      <c r="K4" s="140"/>
      <c r="L4" s="140"/>
      <c r="M4" s="48" t="s">
        <v>152</v>
      </c>
      <c r="N4" s="48" t="s">
        <v>169</v>
      </c>
      <c r="O4" s="140" t="s">
        <v>170</v>
      </c>
      <c r="P4" s="140"/>
      <c r="Q4" s="140"/>
      <c r="R4" s="140"/>
      <c r="S4" s="140"/>
      <c r="T4" s="140"/>
      <c r="U4" s="140"/>
      <c r="V4" s="140"/>
      <c r="W4" s="140"/>
      <c r="X4" s="140"/>
      <c r="Y4" s="48" t="s">
        <v>153</v>
      </c>
      <c r="Z4" s="48" t="s">
        <v>154</v>
      </c>
      <c r="AA4" s="48" t="s">
        <v>171</v>
      </c>
      <c r="AB4" s="48" t="s">
        <v>158</v>
      </c>
      <c r="AC4" s="48" t="s">
        <v>172</v>
      </c>
      <c r="AD4" s="48" t="s">
        <v>173</v>
      </c>
      <c r="AE4" s="48" t="s">
        <v>138</v>
      </c>
      <c r="AF4" s="48" t="s">
        <v>41</v>
      </c>
      <c r="AG4" s="140"/>
    </row>
    <row r="5" spans="1:33" s="11" customFormat="1" x14ac:dyDescent="0.2">
      <c r="A5" s="45" t="s">
        <v>18</v>
      </c>
      <c r="B5" s="45" t="s">
        <v>19</v>
      </c>
      <c r="C5" s="45" t="s">
        <v>20</v>
      </c>
      <c r="D5" s="45" t="s">
        <v>21</v>
      </c>
      <c r="E5" s="45" t="s">
        <v>22</v>
      </c>
      <c r="F5" s="45" t="s">
        <v>108</v>
      </c>
      <c r="G5" s="45" t="s">
        <v>32</v>
      </c>
      <c r="H5" s="45" t="s">
        <v>33</v>
      </c>
      <c r="I5" s="45" t="s">
        <v>34</v>
      </c>
      <c r="J5" s="45" t="s">
        <v>35</v>
      </c>
      <c r="K5" s="45" t="s">
        <v>176</v>
      </c>
      <c r="L5" s="45" t="s">
        <v>146</v>
      </c>
      <c r="M5" s="45" t="s">
        <v>147</v>
      </c>
      <c r="N5" s="45" t="s">
        <v>148</v>
      </c>
      <c r="O5" s="194" t="s">
        <v>149</v>
      </c>
      <c r="P5" s="194"/>
      <c r="Q5" s="194"/>
      <c r="R5" s="194"/>
      <c r="S5" s="194"/>
      <c r="T5" s="194"/>
      <c r="U5" s="194"/>
      <c r="V5" s="194"/>
      <c r="W5" s="194"/>
      <c r="X5" s="194"/>
      <c r="Y5" s="45" t="s">
        <v>150</v>
      </c>
      <c r="Z5" s="45" t="s">
        <v>151</v>
      </c>
      <c r="AA5" s="45" t="s">
        <v>155</v>
      </c>
      <c r="AB5" s="45" t="s">
        <v>156</v>
      </c>
      <c r="AC5" s="45" t="s">
        <v>157</v>
      </c>
      <c r="AD5" s="45" t="s">
        <v>159</v>
      </c>
      <c r="AE5" s="45" t="s">
        <v>160</v>
      </c>
      <c r="AF5" s="45" t="s">
        <v>161</v>
      </c>
      <c r="AG5" s="45" t="s">
        <v>39</v>
      </c>
    </row>
    <row r="6" spans="1:33" s="57" customFormat="1" x14ac:dyDescent="0.2">
      <c r="A6" s="192" t="s">
        <v>85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6"/>
    </row>
    <row r="7" spans="1:33" s="57" customFormat="1" ht="31.5" x14ac:dyDescent="0.2">
      <c r="A7" s="75" t="s">
        <v>86</v>
      </c>
      <c r="B7" s="17" t="s">
        <v>270</v>
      </c>
      <c r="C7" s="75" t="s">
        <v>222</v>
      </c>
      <c r="D7" s="75" t="s">
        <v>222</v>
      </c>
      <c r="E7" s="75" t="s">
        <v>222</v>
      </c>
      <c r="F7" s="75" t="s">
        <v>258</v>
      </c>
      <c r="G7" s="41">
        <v>500</v>
      </c>
      <c r="H7" s="41">
        <v>1200</v>
      </c>
      <c r="I7" s="41">
        <v>0.46800000000000003</v>
      </c>
      <c r="J7" s="17" t="s">
        <v>234</v>
      </c>
      <c r="K7" s="41" t="s">
        <v>178</v>
      </c>
      <c r="L7" s="79">
        <v>0</v>
      </c>
      <c r="M7" s="119">
        <f>AF7-AC7</f>
        <v>6269.2069491525426</v>
      </c>
      <c r="N7" s="103">
        <v>0</v>
      </c>
      <c r="O7" s="193">
        <v>0</v>
      </c>
      <c r="P7" s="193"/>
      <c r="Q7" s="193"/>
      <c r="R7" s="193"/>
      <c r="S7" s="193"/>
      <c r="T7" s="193"/>
      <c r="U7" s="193"/>
      <c r="V7" s="193"/>
      <c r="W7" s="193"/>
      <c r="X7" s="193"/>
      <c r="Y7" s="103">
        <v>0</v>
      </c>
      <c r="Z7" s="103">
        <v>0</v>
      </c>
      <c r="AA7" s="103">
        <v>0</v>
      </c>
      <c r="AB7" s="103">
        <v>0</v>
      </c>
      <c r="AC7" s="103">
        <f>8925.5/1.18</f>
        <v>7563.9830508474579</v>
      </c>
      <c r="AD7" s="103">
        <v>0</v>
      </c>
      <c r="AE7" s="103">
        <v>0</v>
      </c>
      <c r="AF7" s="103">
        <v>13833.19</v>
      </c>
      <c r="AG7" s="17"/>
    </row>
    <row r="8" spans="1:33" s="57" customFormat="1" x14ac:dyDescent="0.2">
      <c r="A8" s="189" t="s">
        <v>84</v>
      </c>
      <c r="B8" s="190"/>
      <c r="C8" s="145"/>
      <c r="D8" s="145"/>
      <c r="E8" s="145"/>
      <c r="F8" s="145"/>
      <c r="G8" s="145"/>
      <c r="H8" s="145"/>
      <c r="I8" s="145"/>
      <c r="J8" s="145"/>
      <c r="K8" s="146"/>
      <c r="L8" s="79">
        <f>L7</f>
        <v>0</v>
      </c>
      <c r="M8" s="103">
        <f t="shared" ref="M8:AF8" si="0">M7</f>
        <v>6269.2069491525426</v>
      </c>
      <c r="N8" s="103">
        <f t="shared" si="0"/>
        <v>0</v>
      </c>
      <c r="O8" s="185">
        <f t="shared" si="0"/>
        <v>0</v>
      </c>
      <c r="P8" s="186"/>
      <c r="Q8" s="186"/>
      <c r="R8" s="186"/>
      <c r="S8" s="186"/>
      <c r="T8" s="186"/>
      <c r="U8" s="186"/>
      <c r="V8" s="186"/>
      <c r="W8" s="186"/>
      <c r="X8" s="187"/>
      <c r="Y8" s="103">
        <f t="shared" si="0"/>
        <v>0</v>
      </c>
      <c r="Z8" s="103">
        <f t="shared" si="0"/>
        <v>0</v>
      </c>
      <c r="AA8" s="103">
        <f t="shared" si="0"/>
        <v>0</v>
      </c>
      <c r="AB8" s="103">
        <f t="shared" si="0"/>
        <v>0</v>
      </c>
      <c r="AC8" s="103">
        <f t="shared" si="0"/>
        <v>7563.9830508474579</v>
      </c>
      <c r="AD8" s="103">
        <f t="shared" si="0"/>
        <v>0</v>
      </c>
      <c r="AE8" s="103">
        <f t="shared" si="0"/>
        <v>0</v>
      </c>
      <c r="AF8" s="103">
        <f t="shared" si="0"/>
        <v>13833.19</v>
      </c>
      <c r="AG8" s="17"/>
    </row>
    <row r="9" spans="1:33" s="57" customFormat="1" x14ac:dyDescent="0.2">
      <c r="A9" s="184" t="s">
        <v>167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</row>
    <row r="10" spans="1:33" s="57" customFormat="1" x14ac:dyDescent="0.2">
      <c r="A10" s="184" t="s">
        <v>87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</row>
    <row r="11" spans="1:33" s="57" customFormat="1" ht="31.5" x14ac:dyDescent="0.2">
      <c r="A11" s="75" t="s">
        <v>89</v>
      </c>
      <c r="B11" s="17" t="s">
        <v>214</v>
      </c>
      <c r="C11" s="75" t="s">
        <v>258</v>
      </c>
      <c r="D11" s="75" t="s">
        <v>258</v>
      </c>
      <c r="E11" s="75" t="s">
        <v>259</v>
      </c>
      <c r="F11" s="75" t="s">
        <v>259</v>
      </c>
      <c r="G11" s="41">
        <v>300</v>
      </c>
      <c r="H11" s="41">
        <v>310</v>
      </c>
      <c r="I11" s="41">
        <v>0.39</v>
      </c>
      <c r="J11" s="17" t="s">
        <v>234</v>
      </c>
      <c r="K11" s="41" t="s">
        <v>178</v>
      </c>
      <c r="L11" s="79">
        <v>18385</v>
      </c>
      <c r="M11" s="119">
        <f>AF11-AC11</f>
        <v>6015.1706779661008</v>
      </c>
      <c r="N11" s="103">
        <v>0</v>
      </c>
      <c r="O11" s="193">
        <v>0</v>
      </c>
      <c r="P11" s="193"/>
      <c r="Q11" s="193"/>
      <c r="R11" s="193"/>
      <c r="S11" s="193"/>
      <c r="T11" s="193"/>
      <c r="U11" s="193"/>
      <c r="V11" s="193"/>
      <c r="W11" s="193"/>
      <c r="X11" s="193"/>
      <c r="Y11" s="103">
        <v>0</v>
      </c>
      <c r="Z11" s="103">
        <v>0</v>
      </c>
      <c r="AA11" s="103">
        <v>0</v>
      </c>
      <c r="AB11" s="103">
        <v>0</v>
      </c>
      <c r="AC11" s="79">
        <f>139.9/1.18</f>
        <v>118.55932203389831</v>
      </c>
      <c r="AD11" s="103">
        <v>0</v>
      </c>
      <c r="AE11" s="103">
        <v>0</v>
      </c>
      <c r="AF11" s="103">
        <v>6133.73</v>
      </c>
      <c r="AG11" s="17"/>
    </row>
    <row r="12" spans="1:33" s="57" customFormat="1" x14ac:dyDescent="0.2">
      <c r="A12" s="184" t="s">
        <v>90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</row>
    <row r="13" spans="1:33" s="57" customFormat="1" ht="31.5" x14ac:dyDescent="0.2">
      <c r="A13" s="75" t="s">
        <v>91</v>
      </c>
      <c r="B13" s="17" t="s">
        <v>246</v>
      </c>
      <c r="C13" s="75" t="s">
        <v>222</v>
      </c>
      <c r="D13" s="75" t="s">
        <v>222</v>
      </c>
      <c r="E13" s="75" t="s">
        <v>222</v>
      </c>
      <c r="F13" s="75" t="s">
        <v>258</v>
      </c>
      <c r="G13" s="41" t="s">
        <v>178</v>
      </c>
      <c r="H13" s="41" t="s">
        <v>178</v>
      </c>
      <c r="I13" s="41" t="s">
        <v>178</v>
      </c>
      <c r="J13" s="41" t="s">
        <v>178</v>
      </c>
      <c r="K13" s="41">
        <v>2.6</v>
      </c>
      <c r="L13" s="79">
        <v>0</v>
      </c>
      <c r="M13" s="41">
        <f>AF13-AC13</f>
        <v>899.49</v>
      </c>
      <c r="N13" s="41">
        <v>0</v>
      </c>
      <c r="O13" s="148">
        <v>0</v>
      </c>
      <c r="P13" s="148"/>
      <c r="Q13" s="148"/>
      <c r="R13" s="148"/>
      <c r="S13" s="148"/>
      <c r="T13" s="148"/>
      <c r="U13" s="148"/>
      <c r="V13" s="148"/>
      <c r="W13" s="148"/>
      <c r="X13" s="148"/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899.49</v>
      </c>
      <c r="AG13" s="17"/>
    </row>
    <row r="14" spans="1:33" s="57" customFormat="1" x14ac:dyDescent="0.2">
      <c r="A14" s="200" t="s">
        <v>93</v>
      </c>
      <c r="B14" s="201"/>
      <c r="C14" s="145"/>
      <c r="D14" s="145"/>
      <c r="E14" s="145"/>
      <c r="F14" s="145"/>
      <c r="G14" s="145"/>
      <c r="H14" s="145"/>
      <c r="I14" s="145"/>
      <c r="J14" s="145"/>
      <c r="K14" s="146"/>
      <c r="L14" s="119">
        <f>L11+L13</f>
        <v>18385</v>
      </c>
      <c r="M14" s="119">
        <f t="shared" ref="M14:AF14" si="1">M11+M13</f>
        <v>6914.6606779661006</v>
      </c>
      <c r="N14" s="119">
        <f t="shared" si="1"/>
        <v>0</v>
      </c>
      <c r="O14" s="199">
        <f t="shared" si="1"/>
        <v>0</v>
      </c>
      <c r="P14" s="186"/>
      <c r="Q14" s="186"/>
      <c r="R14" s="186"/>
      <c r="S14" s="186"/>
      <c r="T14" s="186"/>
      <c r="U14" s="186"/>
      <c r="V14" s="186"/>
      <c r="W14" s="186"/>
      <c r="X14" s="187"/>
      <c r="Y14" s="119">
        <f t="shared" si="1"/>
        <v>0</v>
      </c>
      <c r="Z14" s="119">
        <f t="shared" si="1"/>
        <v>0</v>
      </c>
      <c r="AA14" s="119">
        <f t="shared" si="1"/>
        <v>0</v>
      </c>
      <c r="AB14" s="119">
        <f t="shared" si="1"/>
        <v>0</v>
      </c>
      <c r="AC14" s="119">
        <f t="shared" si="1"/>
        <v>118.55932203389831</v>
      </c>
      <c r="AD14" s="119">
        <f t="shared" si="1"/>
        <v>0</v>
      </c>
      <c r="AE14" s="119">
        <f t="shared" si="1"/>
        <v>0</v>
      </c>
      <c r="AF14" s="119">
        <f t="shared" si="1"/>
        <v>7033.2199999999993</v>
      </c>
      <c r="AG14" s="120"/>
    </row>
    <row r="15" spans="1:33" s="57" customFormat="1" x14ac:dyDescent="0.2">
      <c r="A15" s="200" t="s">
        <v>94</v>
      </c>
      <c r="B15" s="201"/>
      <c r="C15" s="145"/>
      <c r="D15" s="145"/>
      <c r="E15" s="145"/>
      <c r="F15" s="145"/>
      <c r="G15" s="145"/>
      <c r="H15" s="145"/>
      <c r="I15" s="145"/>
      <c r="J15" s="145"/>
      <c r="K15" s="146"/>
      <c r="L15" s="119">
        <f>L8+L14</f>
        <v>18385</v>
      </c>
      <c r="M15" s="119">
        <f t="shared" ref="M15:AF15" si="2">M8+M14</f>
        <v>13183.867627118643</v>
      </c>
      <c r="N15" s="119">
        <f t="shared" si="2"/>
        <v>0</v>
      </c>
      <c r="O15" s="199">
        <f t="shared" si="2"/>
        <v>0</v>
      </c>
      <c r="P15" s="186"/>
      <c r="Q15" s="186"/>
      <c r="R15" s="186"/>
      <c r="S15" s="186"/>
      <c r="T15" s="186"/>
      <c r="U15" s="186"/>
      <c r="V15" s="186"/>
      <c r="W15" s="186"/>
      <c r="X15" s="187"/>
      <c r="Y15" s="119">
        <f t="shared" si="2"/>
        <v>0</v>
      </c>
      <c r="Z15" s="119">
        <f t="shared" si="2"/>
        <v>0</v>
      </c>
      <c r="AA15" s="119">
        <f t="shared" si="2"/>
        <v>0</v>
      </c>
      <c r="AB15" s="119">
        <f t="shared" si="2"/>
        <v>0</v>
      </c>
      <c r="AC15" s="119">
        <f t="shared" si="2"/>
        <v>7682.5423728813566</v>
      </c>
      <c r="AD15" s="119">
        <f t="shared" si="2"/>
        <v>0</v>
      </c>
      <c r="AE15" s="119">
        <f t="shared" si="2"/>
        <v>0</v>
      </c>
      <c r="AF15" s="119">
        <f t="shared" si="2"/>
        <v>20866.41</v>
      </c>
      <c r="AG15" s="120"/>
    </row>
  </sheetData>
  <mergeCells count="31">
    <mergeCell ref="A1:AG1"/>
    <mergeCell ref="A2:A4"/>
    <mergeCell ref="B2:B4"/>
    <mergeCell ref="C2:D2"/>
    <mergeCell ref="E2:F2"/>
    <mergeCell ref="G2:K2"/>
    <mergeCell ref="L2:AF2"/>
    <mergeCell ref="AG2:AG4"/>
    <mergeCell ref="C3:C4"/>
    <mergeCell ref="D3:D4"/>
    <mergeCell ref="M3:AF3"/>
    <mergeCell ref="O4:X4"/>
    <mergeCell ref="E3:E4"/>
    <mergeCell ref="F3:F4"/>
    <mergeCell ref="G3:J3"/>
    <mergeCell ref="K3:K4"/>
    <mergeCell ref="L3:L4"/>
    <mergeCell ref="A10:AG10"/>
    <mergeCell ref="A6:AG6"/>
    <mergeCell ref="O8:X8"/>
    <mergeCell ref="O5:X5"/>
    <mergeCell ref="O14:X14"/>
    <mergeCell ref="O15:X15"/>
    <mergeCell ref="O7:X7"/>
    <mergeCell ref="A9:AG9"/>
    <mergeCell ref="A8:K8"/>
    <mergeCell ref="O11:X11"/>
    <mergeCell ref="A12:AG12"/>
    <mergeCell ref="O13:X13"/>
    <mergeCell ref="A14:K14"/>
    <mergeCell ref="A15:K15"/>
  </mergeCells>
  <pageMargins left="0.39370078740157483" right="0.31496062992125984" top="0.78740157480314965" bottom="0.39370078740157483" header="0.19685039370078741" footer="0.19685039370078741"/>
  <pageSetup paperSize="8" scale="52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L9"/>
  <sheetViews>
    <sheetView view="pageBreakPreview" zoomScale="130" zoomScaleNormal="100" zoomScaleSheetLayoutView="130" workbookViewId="0">
      <selection activeCell="C12" sqref="C12"/>
    </sheetView>
  </sheetViews>
  <sheetFormatPr defaultColWidth="0.85546875" defaultRowHeight="15.75" customHeight="1" x14ac:dyDescent="0.25"/>
  <cols>
    <col min="1" max="1" width="5.5703125" style="8" customWidth="1"/>
    <col min="2" max="2" width="44.7109375" style="8" customWidth="1"/>
    <col min="3" max="11" width="13.28515625" style="8" customWidth="1"/>
    <col min="12" max="12" width="11.140625" style="8" bestFit="1" customWidth="1"/>
    <col min="13" max="16384" width="0.85546875" style="8"/>
  </cols>
  <sheetData>
    <row r="1" spans="1:12" s="12" customFormat="1" ht="19.5" customHeight="1" x14ac:dyDescent="0.25">
      <c r="A1" s="130" t="s">
        <v>298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14" customFormat="1" ht="13.5" customHeight="1" x14ac:dyDescent="0.2">
      <c r="A2" s="206" t="s">
        <v>188</v>
      </c>
      <c r="B2" s="206" t="s">
        <v>14</v>
      </c>
      <c r="C2" s="209" t="s">
        <v>112</v>
      </c>
      <c r="D2" s="210"/>
      <c r="E2" s="210"/>
      <c r="F2" s="211"/>
      <c r="G2" s="209" t="s">
        <v>111</v>
      </c>
      <c r="H2" s="210"/>
      <c r="I2" s="210"/>
      <c r="J2" s="210"/>
      <c r="K2" s="210"/>
      <c r="L2" s="211"/>
    </row>
    <row r="3" spans="1:12" s="64" customFormat="1" ht="79.5" customHeight="1" x14ac:dyDescent="0.2">
      <c r="A3" s="207"/>
      <c r="B3" s="207"/>
      <c r="C3" s="202" t="s">
        <v>206</v>
      </c>
      <c r="D3" s="203"/>
      <c r="E3" s="202" t="s">
        <v>207</v>
      </c>
      <c r="F3" s="203"/>
      <c r="G3" s="202" t="s">
        <v>208</v>
      </c>
      <c r="H3" s="203"/>
      <c r="I3" s="202" t="s">
        <v>272</v>
      </c>
      <c r="J3" s="203"/>
      <c r="K3" s="202" t="s">
        <v>273</v>
      </c>
      <c r="L3" s="203"/>
    </row>
    <row r="4" spans="1:12" s="64" customFormat="1" ht="13.5" customHeight="1" x14ac:dyDescent="0.2">
      <c r="A4" s="208"/>
      <c r="B4" s="208"/>
      <c r="C4" s="98" t="s">
        <v>144</v>
      </c>
      <c r="D4" s="98" t="s">
        <v>145</v>
      </c>
      <c r="E4" s="98" t="s">
        <v>144</v>
      </c>
      <c r="F4" s="98" t="s">
        <v>145</v>
      </c>
      <c r="G4" s="98" t="s">
        <v>144</v>
      </c>
      <c r="H4" s="98" t="s">
        <v>145</v>
      </c>
      <c r="I4" s="98" t="s">
        <v>144</v>
      </c>
      <c r="J4" s="98" t="s">
        <v>145</v>
      </c>
      <c r="K4" s="98" t="s">
        <v>144</v>
      </c>
      <c r="L4" s="98" t="s">
        <v>145</v>
      </c>
    </row>
    <row r="5" spans="1:12" s="15" customFormat="1" ht="13.5" customHeight="1" x14ac:dyDescent="0.2">
      <c r="A5" s="99">
        <v>1</v>
      </c>
      <c r="B5" s="99">
        <v>2</v>
      </c>
      <c r="C5" s="99">
        <v>3</v>
      </c>
      <c r="D5" s="99">
        <v>4</v>
      </c>
      <c r="E5" s="99">
        <v>5</v>
      </c>
      <c r="F5" s="99">
        <v>6</v>
      </c>
      <c r="G5" s="99">
        <v>7</v>
      </c>
      <c r="H5" s="99">
        <v>8</v>
      </c>
      <c r="I5" s="99">
        <v>9</v>
      </c>
      <c r="J5" s="99">
        <v>10</v>
      </c>
      <c r="K5" s="99">
        <v>11</v>
      </c>
      <c r="L5" s="99">
        <v>12</v>
      </c>
    </row>
    <row r="6" spans="1:12" s="13" customFormat="1" ht="25.5" x14ac:dyDescent="0.2">
      <c r="A6" s="91">
        <v>1</v>
      </c>
      <c r="B6" s="92" t="s">
        <v>270</v>
      </c>
      <c r="C6" s="91">
        <v>0.3</v>
      </c>
      <c r="D6" s="91">
        <v>0.38</v>
      </c>
      <c r="E6" s="91">
        <v>0</v>
      </c>
      <c r="F6" s="91">
        <v>0</v>
      </c>
      <c r="G6" s="91">
        <v>162.36000000000001</v>
      </c>
      <c r="H6" s="91">
        <v>172.95</v>
      </c>
      <c r="I6" s="91">
        <v>3.28</v>
      </c>
      <c r="J6" s="91">
        <v>3.09</v>
      </c>
      <c r="K6" s="101">
        <v>52810</v>
      </c>
      <c r="L6" s="101">
        <v>49688.114999999998</v>
      </c>
    </row>
    <row r="7" spans="1:12" s="13" customFormat="1" ht="25.5" x14ac:dyDescent="0.2">
      <c r="A7" s="91">
        <v>2</v>
      </c>
      <c r="B7" s="92" t="s">
        <v>214</v>
      </c>
      <c r="C7" s="91">
        <v>0.3</v>
      </c>
      <c r="D7" s="91">
        <v>0.38</v>
      </c>
      <c r="E7" s="91">
        <v>0</v>
      </c>
      <c r="F7" s="91">
        <v>0</v>
      </c>
      <c r="G7" s="91">
        <v>162.36000000000001</v>
      </c>
      <c r="H7" s="91">
        <v>172.95</v>
      </c>
      <c r="I7" s="91">
        <v>3.28</v>
      </c>
      <c r="J7" s="93">
        <v>3.09</v>
      </c>
      <c r="K7" s="101">
        <v>52810</v>
      </c>
      <c r="L7" s="101">
        <v>49688.114999999998</v>
      </c>
    </row>
    <row r="8" spans="1:12" s="13" customFormat="1" ht="25.5" x14ac:dyDescent="0.2">
      <c r="A8" s="91">
        <v>3</v>
      </c>
      <c r="B8" s="92" t="s">
        <v>218</v>
      </c>
      <c r="C8" s="91">
        <v>0.3</v>
      </c>
      <c r="D8" s="91">
        <v>0.38</v>
      </c>
      <c r="E8" s="91">
        <v>0</v>
      </c>
      <c r="F8" s="91">
        <v>0</v>
      </c>
      <c r="G8" s="91">
        <v>162.36000000000001</v>
      </c>
      <c r="H8" s="91">
        <v>172.95</v>
      </c>
      <c r="I8" s="91">
        <v>3.28</v>
      </c>
      <c r="J8" s="91">
        <v>3.09</v>
      </c>
      <c r="K8" s="101">
        <v>52810</v>
      </c>
      <c r="L8" s="101">
        <v>49688.114999999998</v>
      </c>
    </row>
    <row r="9" spans="1:12" s="13" customFormat="1" ht="12.75" customHeight="1" x14ac:dyDescent="0.2">
      <c r="A9" s="204" t="s">
        <v>221</v>
      </c>
      <c r="B9" s="205"/>
      <c r="C9" s="94">
        <v>0.3</v>
      </c>
      <c r="D9" s="94">
        <v>0.38</v>
      </c>
      <c r="E9" s="94">
        <v>0</v>
      </c>
      <c r="F9" s="94">
        <v>0</v>
      </c>
      <c r="G9" s="94">
        <f>G7</f>
        <v>162.36000000000001</v>
      </c>
      <c r="H9" s="94">
        <v>172.95</v>
      </c>
      <c r="I9" s="94">
        <f>I8</f>
        <v>3.28</v>
      </c>
      <c r="J9" s="95">
        <v>3.09</v>
      </c>
      <c r="K9" s="102">
        <v>52870</v>
      </c>
      <c r="L9" s="102">
        <v>49688.114999999998</v>
      </c>
    </row>
  </sheetData>
  <mergeCells count="11">
    <mergeCell ref="I3:J3"/>
    <mergeCell ref="K3:L3"/>
    <mergeCell ref="A9:B9"/>
    <mergeCell ref="A1:L1"/>
    <mergeCell ref="A2:A4"/>
    <mergeCell ref="B2:B4"/>
    <mergeCell ref="C2:F2"/>
    <mergeCell ref="G2:L2"/>
    <mergeCell ref="C3:D3"/>
    <mergeCell ref="E3:F3"/>
    <mergeCell ref="G3:H3"/>
  </mergeCells>
  <pageMargins left="0.39370078740157483" right="0.39370078740157483" top="0.70866141732283472" bottom="0.31496062992125984" header="0.19685039370078741" footer="0.19685039370078741"/>
  <pageSetup paperSize="9" scale="7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форма 1</vt:lpstr>
      <vt:lpstr>форма 2</vt:lpstr>
      <vt:lpstr>форма 3</vt:lpstr>
      <vt:lpstr>форма 4</vt:lpstr>
      <vt:lpstr>форма 5</vt:lpstr>
      <vt:lpstr>форма 6.1 2017</vt:lpstr>
      <vt:lpstr>форма 6.2 2017</vt:lpstr>
      <vt:lpstr>форма 6.1 2018</vt:lpstr>
      <vt:lpstr>форма 6.2 2018</vt:lpstr>
      <vt:lpstr>форма 6.1 2019</vt:lpstr>
      <vt:lpstr>форма 6.2 2019</vt:lpstr>
      <vt:lpstr>форма 6.1 2020</vt:lpstr>
      <vt:lpstr>форма 6.2 2020</vt:lpstr>
      <vt:lpstr>форма 6.1 2021</vt:lpstr>
      <vt:lpstr>форма 6.2 2021</vt:lpstr>
      <vt:lpstr>форма 6.1 2022</vt:lpstr>
      <vt:lpstr>форма 6.2 2022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  <vt:lpstr>'форма 5'!Область_печати</vt:lpstr>
      <vt:lpstr>'форма 6.1 2017'!Область_печати</vt:lpstr>
      <vt:lpstr>'форма 6.1 2018'!Область_печати</vt:lpstr>
      <vt:lpstr>'форма 6.1 2019'!Область_печати</vt:lpstr>
      <vt:lpstr>'форма 6.1 2020'!Область_печати</vt:lpstr>
      <vt:lpstr>'форма 6.1 2021'!Область_печати</vt:lpstr>
      <vt:lpstr>'форма 6.1 2022'!Область_печати</vt:lpstr>
      <vt:lpstr>'форма 6.2 2017'!Область_печати</vt:lpstr>
      <vt:lpstr>'форма 6.2 2018'!Область_печати</vt:lpstr>
      <vt:lpstr>'форма 6.2 2019'!Область_печати</vt:lpstr>
      <vt:lpstr>'форма 6.2 2020'!Область_печати</vt:lpstr>
      <vt:lpstr>'форма 6.2 2021'!Область_печати</vt:lpstr>
      <vt:lpstr>'форма 6.2 2022'!Область_печати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Павел Стариченко</cp:lastModifiedBy>
  <cp:lastPrinted>2023-08-04T11:32:11Z</cp:lastPrinted>
  <dcterms:created xsi:type="dcterms:W3CDTF">2021-03-09T11:25:25Z</dcterms:created>
  <dcterms:modified xsi:type="dcterms:W3CDTF">2023-08-10T06:42:59Z</dcterms:modified>
</cp:coreProperties>
</file>