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SERVER-W2K\new t\Заявки Системному Администратору\На работы\"/>
    </mc:Choice>
  </mc:AlternateContent>
  <xr:revisionPtr revIDLastSave="0" documentId="8_{DD9555DF-7268-4A67-B0E9-DFEC1A30DA9F}" xr6:coauthVersionLast="46" xr6:coauthVersionMax="46" xr10:uidLastSave="{00000000-0000-0000-0000-000000000000}"/>
  <bookViews>
    <workbookView xWindow="-120" yWindow="-120" windowWidth="29040" windowHeight="15840" tabRatio="812" firstSheet="3" activeTab="4" xr2:uid="{00000000-000D-0000-FFFF-FFFF00000000}"/>
  </bookViews>
  <sheets>
    <sheet name="modProv" sheetId="584" state="veryHidden" r:id="rId1"/>
    <sheet name="modList05" sheetId="585" state="veryHidden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 | Форма 4.3.1" sheetId="569" r:id="rId7"/>
    <sheet name="Форма 4.3.1" sheetId="571" r:id="rId8"/>
    <sheet name="Форма 1.0.1 | Форма 4.3.2" sheetId="588" state="veryHidden" r:id="rId9"/>
    <sheet name="Форма 4.3.2" sheetId="572" state="veryHidden" r:id="rId10"/>
    <sheet name="Форма 1.0.1 | Форма 4.4" sheetId="589" r:id="rId11"/>
    <sheet name="Форма 4.4" sheetId="574" r:id="rId12"/>
    <sheet name="Форма 1.0.1 | Форма 4.5" sheetId="590" r:id="rId13"/>
    <sheet name="Форма 4.5" sheetId="573" r:id="rId14"/>
    <sheet name="Форма 1.0.1 | Форма 4.9" sheetId="591" state="veryHidden" r:id="rId15"/>
    <sheet name="Форма 4.9" sheetId="582" state="veryHidden" r:id="rId16"/>
    <sheet name="Форма 1.0.2" sheetId="564" state="veryHidden" r:id="rId17"/>
    <sheet name="Сведения об изменении" sheetId="547" state="veryHidden" r:id="rId18"/>
    <sheet name="modReestr" sheetId="562" state="veryHidden" r:id="rId19"/>
    <sheet name="modfrmListIP" sheetId="586" state="veryHidden" r:id="rId20"/>
    <sheet name="REESTR_IP" sheetId="587" state="veryHidden" r:id="rId21"/>
    <sheet name="modList13" sheetId="583" state="veryHidden" r:id="rId22"/>
    <sheet name="modList07" sheetId="580" state="veryHidden" r:id="rId23"/>
    <sheet name="AllSheetsInThisWorkbook" sheetId="389" state="veryHidden" r:id="rId24"/>
    <sheet name="modCheckCyan" sheetId="553" state="veryHidden" r:id="rId25"/>
    <sheet name="modInfo" sheetId="513" state="veryHidden" r:id="rId26"/>
    <sheet name="TEHSHEET" sheetId="205" state="veryHidden" r:id="rId27"/>
    <sheet name="modfrmSelectData" sheetId="579" state="veryHidden" r:id="rId28"/>
    <sheet name="modList06" sheetId="575" state="veryHidden" r:id="rId29"/>
    <sheet name="modList01" sheetId="576" state="veryHidden" r:id="rId30"/>
    <sheet name="modList08" sheetId="578" state="veryHidden" r:id="rId31"/>
    <sheet name="et_union_hor" sheetId="471" state="veryHidden" r:id="rId32"/>
    <sheet name="et_union_vert" sheetId="521" state="veryHidden" r:id="rId33"/>
    <sheet name="modList00" sheetId="546" state="veryHidden" r:id="rId34"/>
    <sheet name="modList02" sheetId="533" state="veryHidden" r:id="rId35"/>
    <sheet name="modList03" sheetId="565" state="veryHidden" r:id="rId36"/>
    <sheet name="modList04" sheetId="548" state="veryHidden" r:id="rId37"/>
    <sheet name="modList09" sheetId="567" state="veryHidden" r:id="rId38"/>
    <sheet name="modHTTP" sheetId="554" state="veryHidden" r:id="rId39"/>
    <sheet name="modfrmRegion" sheetId="545" state="veryHidden" r:id="rId40"/>
    <sheet name="MR_LIST" sheetId="540" state="veryHidden" r:id="rId41"/>
    <sheet name="REESTR_VT" sheetId="543" state="veryHidden" r:id="rId42"/>
    <sheet name="REESTR_VED" sheetId="544" state="veryHidden" r:id="rId43"/>
    <sheet name="modfrmReestrObj" sheetId="539" state="veryHidden" r:id="rId44"/>
    <sheet name="DataOrg" sheetId="550" state="veryHidden" r:id="rId45"/>
    <sheet name="modfrmReestr" sheetId="434" state="veryHidden" r:id="rId46"/>
    <sheet name="modUpdTemplMain" sheetId="424" state="veryHidden" r:id="rId47"/>
    <sheet name="REESTR_ORG" sheetId="390" state="veryHidden" r:id="rId48"/>
    <sheet name="modClassifierValidate" sheetId="400" state="veryHidden" r:id="rId49"/>
    <sheet name="modHyp" sheetId="398" state="veryHidden" r:id="rId50"/>
    <sheet name="modfrmDateChoose" sheetId="517" state="veryHidden" r:id="rId51"/>
    <sheet name="modComm" sheetId="514" state="veryHidden" r:id="rId52"/>
    <sheet name="modThisWorkbook" sheetId="511" state="veryHidden" r:id="rId53"/>
    <sheet name="REESTR_MO" sheetId="518" state="veryHidden" r:id="rId54"/>
    <sheet name="REESTR_MO_FILTER" sheetId="568" state="veryHidden" r:id="rId55"/>
    <sheet name="modfrmReestrMR" sheetId="519" state="veryHidden" r:id="rId56"/>
    <sheet name="modServiceModule" sheetId="561" state="veryHidden" r:id="rId57"/>
    <sheet name="modfrmCheckUpdates" sheetId="512" state="veryHidden" r:id="rId58"/>
    <sheet name="REESTR_DS" sheetId="559" state="veryHidden" r:id="rId59"/>
    <sheet name="REESTR_CHS" sheetId="551" state="veryHidden" r:id="rId60"/>
    <sheet name="REESTR_LINK" sheetId="552" state="veryHidden" r:id="rId61"/>
  </sheets>
  <definedNames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4.3.1'!$D$24:$I$142</definedName>
    <definedName name="checkCell_List05">'Форма 4.3.2'!$D$11:$S$20</definedName>
    <definedName name="checkCell_List06">'Форма 4.5'!$F$11:$R$117</definedName>
    <definedName name="checkCell_List08">'Форма 4.4'!$G$11:$J$19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4.5'!$R$19</definedName>
    <definedName name="end_row_5">'Форма 4.5'!$117:$117</definedName>
    <definedName name="end_row1">'Форма 4.5'!$A$42</definedName>
    <definedName name="end_row2">'Форма 4.5'!$A$92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4.5'!$92:$94</definedName>
    <definedName name="et_List06_3">'Форма 4.5'!$102:$106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4.3.1'!$G$147:$I$147</definedName>
    <definedName name="List_05_vs_fact">'Форма 4.3.2'!$AE$11:$AE$20</definedName>
    <definedName name="LIST_MR_MO_OKTMO">REESTR_MO!$A$2:$D$106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4.3.1'!$G$67:$I$69</definedName>
    <definedName name="List01_3_reserve">'Форма 4.3.1'!$G$33:$H$44</definedName>
    <definedName name="List01_4_reserve">'Форма 4.3.1'!$G$106:$I$107</definedName>
    <definedName name="List01_5_reserve">'Форма 4.3.1'!$G$109:$I$121</definedName>
    <definedName name="List01_6_reserve">'Форма 4.3.1'!$G$123:$I$135</definedName>
    <definedName name="List01_7_reserve">'Форма 4.3.1'!$G$80:$I$92</definedName>
    <definedName name="List01_CheckC">'Форма 4.3.1'!$E$28:$H$142</definedName>
    <definedName name="List01_costs_OPS">'Форма 4.3.1'!$G$62:$H$62</definedName>
    <definedName name="List01_costs_OPS_22">'Форма 4.3.1'!$G$62</definedName>
    <definedName name="List01_costs_PH">'Форма 4.3.1'!$G$64:$H$64</definedName>
    <definedName name="List01_costs_PH_22">'Форма 4.3.1'!$G$64</definedName>
    <definedName name="List01_flag_index_1">'Форма 4.3.1'!$G$63:$H$63</definedName>
    <definedName name="List01_flag_index_2">'Форма 4.3.1'!$G$65:$H$65</definedName>
    <definedName name="List01_GroundMaterials_1">'Форма 4.3.1'!$G$138:$H$140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4.3.1'!$G$96:$G$99</definedName>
    <definedName name="List01_p12">'Форма 4.3.1'!$G$100</definedName>
    <definedName name="List01_p16">'Форма 4.3.1'!$G$105:$G$107</definedName>
    <definedName name="List01_p16_data">'Форма 4.3.1'!$G$105</definedName>
    <definedName name="List01_p19_20">'Форма 4.3.1'!$G$136:$G$137</definedName>
    <definedName name="List01_p2_14">'Форма 4.3.1'!$I$62</definedName>
    <definedName name="List01_p3">'Форма 4.3.1'!$G$30:$H$30</definedName>
    <definedName name="List01_p3_10_check">'Форма 4.3.1'!$K$63</definedName>
    <definedName name="List01_p3_11_check">'Форма 4.3.1'!$K$65</definedName>
    <definedName name="List01_p4">'Форма 4.3.1'!$G$70:$H$70</definedName>
    <definedName name="List01_p9">'Форма 4.3.1'!$G$93</definedName>
    <definedName name="List01_purchTE">'Форма 4.3.1'!$G$95</definedName>
    <definedName name="List01_revenue_from_activity_80_flag">'Форма 4.3.1'!$G$78:$I$78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4.5'!$G$21:$G$42</definedName>
    <definedName name="List06_2_reserve">'Форма 4.5'!$G$92:$G$117</definedName>
    <definedName name="List06_CheckC">'Форма 4.5'!$G$11:$T$117</definedName>
    <definedName name="List06_date_ch_ip">'Форма 4.5'!$I$13:$T$13</definedName>
    <definedName name="List06_date_ip">'Форма 4.5'!$I$12:$T$12</definedName>
    <definedName name="List06_date_r_ip">'Форма 4.5'!$I$17:$T$18</definedName>
    <definedName name="List06_flag_year">'Форма 4.5'!$R$20:$R$42</definedName>
    <definedName name="List06_main_column">'Форма 4.5'!$I$11:$I$117</definedName>
    <definedName name="List06_Name">'Форма 4.5'!$F$8:$T$8</definedName>
    <definedName name="List06_name_ip">'Форма 4.5'!$I$11:$T$11</definedName>
    <definedName name="List06_objective_of_IPR">'Форма 4.5'!$I$14:$T$14</definedName>
    <definedName name="List06_sourceFin">'Форма 4.5'!$R$107:$R$117</definedName>
    <definedName name="List06_year_source">'Форма 4.5'!$R$24:$R$43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'Форма 1.0.1 | Форма 4.3.1'!$8:$8</definedName>
    <definedName name="obj_List05_22">'Форма 4.3.2'!$12:$12</definedName>
    <definedName name="obj_List08_22">'Форма 4.4'!$G:$G</definedName>
    <definedName name="obj_List10_22">'Форма 1.0.1 | Форма 4.4'!$8:$8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#REF!</definedName>
    <definedName name="pDel_List01_2">'Форма 4.3.1'!$C$66:$C$69</definedName>
    <definedName name="pDel_List01_3">'Форма 4.3.1'!$C$33:$C$44</definedName>
    <definedName name="pDel_List01_4">'Форма 4.3.1'!$C$105:$C$135</definedName>
    <definedName name="pDel_List01_7">'Форма 4.3.1'!$C$79:$C$92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4.5'!$D$20:$D$42</definedName>
    <definedName name="pDel_List06_2">'Форма 4.5'!$E$92:$E$95</definedName>
    <definedName name="pDel_List06_3">'Форма 4.5'!$E$102:$E$117</definedName>
    <definedName name="pDel_List06_4">'Форма 4.5'!$E$20:$E$42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#REF!</definedName>
    <definedName name="pIns_List01_1">'Форма 4.3.1'!$H$24</definedName>
    <definedName name="pIns_List01_2">'Форма 4.3.1'!$E$69</definedName>
    <definedName name="pIns_List01_3">'Форма 4.3.1'!$E$44</definedName>
    <definedName name="pIns_List01_4">'Форма 4.3.1'!$E$107</definedName>
    <definedName name="pIns_List01_5">'Форма 4.3.1'!$E$121</definedName>
    <definedName name="pIns_List01_6">'Форма 4.3.1'!$E$135</definedName>
    <definedName name="pIns_List01_7">'Форма 4.3.1'!$E$92</definedName>
    <definedName name="pIns_List02">'Форма 1.0.1 | Форма 4.3.1'!$19:$19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4.5'!$G$42</definedName>
    <definedName name="pIns_List06_2">'Форма 4.5'!$G$95</definedName>
    <definedName name="pIns_List06_3">'Форма 4.5'!$G$117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Территории!$E$17</definedName>
    <definedName name="pIns_List10">'Форма 1.0.1 | Форма 4.4'!$19:$19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4.5'!$J$6:$S$6</definedName>
    <definedName name="pVIns_List06_0">'Форма 4.5'!$S$8</definedName>
    <definedName name="pVIns_List06_1">'Форма 4.5'!$R$9</definedName>
    <definedName name="pVIns_List08_1">'Форма 4.4'!$G$7</definedName>
    <definedName name="QUARTER">TEHSHEET!$F$2:$F$5</definedName>
    <definedName name="REESTR_IP_RANGE">REESTR_IP!$A$2:$D$28</definedName>
    <definedName name="REESTR_LINK_RANGE">REESTR_LINK!$A$2:$C$3</definedName>
    <definedName name="REESTR_ORG_RANGE">REESTR_ORG!$A$2:$J$203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4.5'!$A$43</definedName>
    <definedName name="row_5">'Форма 4.5'!$A$107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Vet_List06_0">'Форма 4.5'!$I:$R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91029"/>
</workbook>
</file>

<file path=xl/calcChain.xml><?xml version="1.0" encoding="utf-8"?>
<calcChain xmlns="http://schemas.openxmlformats.org/spreadsheetml/2006/main">
  <c r="G97" i="571" l="1"/>
  <c r="G74" i="571"/>
  <c r="G75" i="571" s="1"/>
  <c r="O115" i="573" l="1"/>
  <c r="O110" i="573" s="1"/>
  <c r="N115" i="573"/>
  <c r="I115" i="573"/>
  <c r="N110" i="573"/>
  <c r="I110" i="573" s="1"/>
  <c r="A189" i="553"/>
  <c r="A190" i="553"/>
  <c r="A191" i="553"/>
  <c r="A192" i="553"/>
  <c r="A193" i="553"/>
  <c r="A194" i="553"/>
  <c r="A195" i="553"/>
  <c r="A196" i="553"/>
  <c r="A197" i="553"/>
  <c r="A198" i="553"/>
  <c r="A199" i="553"/>
  <c r="A200" i="553"/>
  <c r="A201" i="553"/>
  <c r="A202" i="553"/>
  <c r="A203" i="553"/>
  <c r="A204" i="553"/>
  <c r="A205" i="553"/>
  <c r="A206" i="553"/>
  <c r="A207" i="553"/>
  <c r="A208" i="553"/>
  <c r="A209" i="553"/>
  <c r="A210" i="553"/>
  <c r="A211" i="553"/>
  <c r="A212" i="553"/>
  <c r="A213" i="553"/>
  <c r="A214" i="553"/>
  <c r="A215" i="553"/>
  <c r="A216" i="553"/>
  <c r="A217" i="553"/>
  <c r="A218" i="553"/>
  <c r="A219" i="553"/>
  <c r="A220" i="553"/>
  <c r="A221" i="553"/>
  <c r="F116" i="573"/>
  <c r="F115" i="573"/>
  <c r="F114" i="573"/>
  <c r="F113" i="573"/>
  <c r="R112" i="573"/>
  <c r="Q112" i="573"/>
  <c r="P112" i="573"/>
  <c r="O112" i="573"/>
  <c r="N112" i="573"/>
  <c r="M112" i="573"/>
  <c r="L112" i="573"/>
  <c r="K112" i="573"/>
  <c r="J112" i="573"/>
  <c r="I112" i="573"/>
  <c r="F112" i="573"/>
  <c r="I40" i="573" l="1"/>
  <c r="I25" i="573"/>
  <c r="I24" i="573"/>
  <c r="I29" i="573"/>
  <c r="I28" i="573"/>
  <c r="I37" i="573"/>
  <c r="I36" i="573"/>
  <c r="I33" i="573"/>
  <c r="I32" i="573"/>
  <c r="A182" i="553" l="1"/>
  <c r="A183" i="553"/>
  <c r="A184" i="553"/>
  <c r="A185" i="553"/>
  <c r="A186" i="553"/>
  <c r="A187" i="553"/>
  <c r="A188" i="553"/>
  <c r="Q107" i="573"/>
  <c r="Q102" i="573"/>
  <c r="Q101" i="573"/>
  <c r="Q100" i="573"/>
  <c r="Q99" i="573"/>
  <c r="Q98" i="573"/>
  <c r="Q39" i="573"/>
  <c r="Q35" i="573"/>
  <c r="Q31" i="573"/>
  <c r="Q27" i="573"/>
  <c r="Q23" i="573"/>
  <c r="Q20" i="573"/>
  <c r="Q19" i="573"/>
  <c r="A175" i="553"/>
  <c r="A176" i="553"/>
  <c r="A177" i="553"/>
  <c r="A178" i="553"/>
  <c r="A179" i="553"/>
  <c r="A180" i="553"/>
  <c r="A181" i="553"/>
  <c r="P107" i="573"/>
  <c r="P102" i="573"/>
  <c r="P101" i="573"/>
  <c r="P100" i="573"/>
  <c r="P99" i="573"/>
  <c r="P98" i="573"/>
  <c r="P39" i="573"/>
  <c r="P35" i="573"/>
  <c r="P31" i="573"/>
  <c r="P27" i="573"/>
  <c r="P19" i="573" s="1"/>
  <c r="P23" i="573"/>
  <c r="P20" i="573"/>
  <c r="A168" i="553"/>
  <c r="A169" i="553"/>
  <c r="A170" i="553"/>
  <c r="A171" i="553"/>
  <c r="A172" i="553"/>
  <c r="A173" i="553"/>
  <c r="A174" i="553"/>
  <c r="O107" i="573"/>
  <c r="O102" i="573"/>
  <c r="O101" i="573"/>
  <c r="O100" i="573"/>
  <c r="O99" i="573"/>
  <c r="O98" i="573"/>
  <c r="O39" i="573"/>
  <c r="O35" i="573"/>
  <c r="O31" i="573"/>
  <c r="O19" i="573" s="1"/>
  <c r="O27" i="573"/>
  <c r="O23" i="573"/>
  <c r="O20" i="573"/>
  <c r="A161" i="553"/>
  <c r="A162" i="553"/>
  <c r="A163" i="553"/>
  <c r="A164" i="553"/>
  <c r="A165" i="553"/>
  <c r="A166" i="553"/>
  <c r="A167" i="553"/>
  <c r="N107" i="573"/>
  <c r="N102" i="573"/>
  <c r="N101" i="573"/>
  <c r="N100" i="573"/>
  <c r="N99" i="573"/>
  <c r="N98" i="573"/>
  <c r="N39" i="573"/>
  <c r="N35" i="573"/>
  <c r="N31" i="573"/>
  <c r="N27" i="573"/>
  <c r="N23" i="573"/>
  <c r="N20" i="573"/>
  <c r="A154" i="553"/>
  <c r="A155" i="553"/>
  <c r="A156" i="553"/>
  <c r="A157" i="553"/>
  <c r="A158" i="553"/>
  <c r="A159" i="553"/>
  <c r="A160" i="553"/>
  <c r="M107" i="573"/>
  <c r="M102" i="573"/>
  <c r="M101" i="573"/>
  <c r="M100" i="573"/>
  <c r="M99" i="573"/>
  <c r="M98" i="573"/>
  <c r="M39" i="573"/>
  <c r="M35" i="573"/>
  <c r="M31" i="573"/>
  <c r="M27" i="573"/>
  <c r="M23" i="573"/>
  <c r="M20" i="573"/>
  <c r="A147" i="553"/>
  <c r="A148" i="553"/>
  <c r="A149" i="553"/>
  <c r="A150" i="553"/>
  <c r="A151" i="553"/>
  <c r="A152" i="553"/>
  <c r="A153" i="553"/>
  <c r="L107" i="573"/>
  <c r="L102" i="573"/>
  <c r="L101" i="573"/>
  <c r="L100" i="573"/>
  <c r="L99" i="573"/>
  <c r="L98" i="573"/>
  <c r="L39" i="573"/>
  <c r="L35" i="573"/>
  <c r="L31" i="573"/>
  <c r="L27" i="573"/>
  <c r="L23" i="573"/>
  <c r="L20" i="573"/>
  <c r="A140" i="553"/>
  <c r="A141" i="553"/>
  <c r="A142" i="553"/>
  <c r="A143" i="553"/>
  <c r="A144" i="553"/>
  <c r="A145" i="553"/>
  <c r="A146" i="553"/>
  <c r="K107" i="573"/>
  <c r="K102" i="573"/>
  <c r="K101" i="573"/>
  <c r="K100" i="573"/>
  <c r="K99" i="573"/>
  <c r="K98" i="573"/>
  <c r="K39" i="573"/>
  <c r="K35" i="573"/>
  <c r="K31" i="573"/>
  <c r="K27" i="573"/>
  <c r="K23" i="573"/>
  <c r="K20" i="573"/>
  <c r="A137" i="553"/>
  <c r="A138" i="553"/>
  <c r="A139" i="553"/>
  <c r="F40" i="573"/>
  <c r="J39" i="573"/>
  <c r="I39" i="573"/>
  <c r="F39" i="573"/>
  <c r="F37" i="573"/>
  <c r="A135" i="553"/>
  <c r="A136" i="553"/>
  <c r="A132" i="553"/>
  <c r="A133" i="553"/>
  <c r="A134" i="553"/>
  <c r="F36" i="573"/>
  <c r="J35" i="573"/>
  <c r="I35" i="573"/>
  <c r="F35" i="573"/>
  <c r="F33" i="573"/>
  <c r="A130" i="553"/>
  <c r="A131" i="553"/>
  <c r="A127" i="553"/>
  <c r="A128" i="553"/>
  <c r="A129" i="553"/>
  <c r="F32" i="573"/>
  <c r="J31" i="573"/>
  <c r="I31" i="573"/>
  <c r="F31" i="573"/>
  <c r="F29" i="573"/>
  <c r="A125" i="553"/>
  <c r="A126" i="553"/>
  <c r="A122" i="553"/>
  <c r="A123" i="553"/>
  <c r="A124" i="553"/>
  <c r="F28" i="573"/>
  <c r="J27" i="573"/>
  <c r="I27" i="573"/>
  <c r="F27" i="573"/>
  <c r="F25" i="573"/>
  <c r="A120" i="553"/>
  <c r="A121" i="553"/>
  <c r="M19" i="573" l="1"/>
  <c r="K19" i="573"/>
  <c r="N19" i="573"/>
  <c r="L19" i="573"/>
  <c r="M97" i="573"/>
  <c r="L97" i="573"/>
  <c r="N97" i="573"/>
  <c r="O97" i="573"/>
  <c r="P97" i="573"/>
  <c r="Q97" i="573"/>
  <c r="K97" i="573"/>
  <c r="A119" i="553"/>
  <c r="A118" i="553"/>
  <c r="A117" i="553"/>
  <c r="A116" i="553"/>
  <c r="A115" i="553"/>
  <c r="A114" i="553"/>
  <c r="A113" i="553"/>
  <c r="A112" i="553"/>
  <c r="A111" i="553"/>
  <c r="A110" i="553"/>
  <c r="A109" i="553"/>
  <c r="A108" i="553"/>
  <c r="A107" i="553"/>
  <c r="A106" i="553"/>
  <c r="A105" i="553"/>
  <c r="A104" i="553"/>
  <c r="A103" i="553"/>
  <c r="A102" i="553"/>
  <c r="A101" i="553"/>
  <c r="A100" i="553"/>
  <c r="A99" i="553"/>
  <c r="A98" i="553"/>
  <c r="A97" i="553" l="1"/>
  <c r="A96" i="553"/>
  <c r="A95" i="553"/>
  <c r="A94" i="553"/>
  <c r="A93" i="553"/>
  <c r="A92" i="553"/>
  <c r="A91" i="553"/>
  <c r="A90" i="553"/>
  <c r="A89" i="553"/>
  <c r="A88" i="553"/>
  <c r="A87" i="553"/>
  <c r="G52" i="571" l="1"/>
  <c r="G50" i="571"/>
  <c r="A86" i="553"/>
  <c r="G42" i="571" l="1"/>
  <c r="A84" i="553" l="1"/>
  <c r="A85" i="553"/>
  <c r="D38" i="571"/>
  <c r="G39" i="571"/>
  <c r="D40" i="571"/>
  <c r="D41" i="571"/>
  <c r="D42" i="571"/>
  <c r="D43" i="571"/>
  <c r="F16" i="591" l="1"/>
  <c r="D16" i="591"/>
  <c r="F12" i="591"/>
  <c r="F16" i="590"/>
  <c r="D16" i="590"/>
  <c r="F12" i="590"/>
  <c r="F16" i="589"/>
  <c r="D16" i="589"/>
  <c r="F12" i="589"/>
  <c r="F16" i="588"/>
  <c r="D16" i="588"/>
  <c r="F12" i="588"/>
  <c r="F16" i="569"/>
  <c r="D16" i="569"/>
  <c r="F12" i="569"/>
  <c r="A82" i="553"/>
  <c r="A83" i="553"/>
  <c r="A71" i="553"/>
  <c r="A72" i="553"/>
  <c r="A73" i="553"/>
  <c r="A74" i="553"/>
  <c r="A75" i="553"/>
  <c r="A76" i="553"/>
  <c r="A77" i="553"/>
  <c r="A78" i="553"/>
  <c r="A79" i="553"/>
  <c r="A80" i="553"/>
  <c r="A81" i="553"/>
  <c r="A66" i="553"/>
  <c r="A67" i="553"/>
  <c r="A68" i="553"/>
  <c r="A69" i="553"/>
  <c r="A70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V16" i="572"/>
  <c r="V13" i="572"/>
  <c r="Q13" i="572"/>
  <c r="R14" i="566"/>
  <c r="R13" i="566"/>
  <c r="A19" i="553"/>
  <c r="R12" i="566"/>
  <c r="P12" i="566" a="1"/>
  <c r="P12" i="566" s="1"/>
  <c r="F42" i="437"/>
  <c r="M13" i="566"/>
  <c r="M14" i="566"/>
  <c r="M12" i="566"/>
  <c r="G32" i="571" l="1"/>
  <c r="A18" i="553" l="1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M12" i="564"/>
  <c r="F111" i="573"/>
  <c r="F110" i="573"/>
  <c r="F109" i="573"/>
  <c r="F108" i="573"/>
  <c r="R107" i="573"/>
  <c r="J107" i="573"/>
  <c r="I107" i="573"/>
  <c r="F107" i="573"/>
  <c r="F106" i="573"/>
  <c r="F105" i="573"/>
  <c r="F104" i="573"/>
  <c r="F103" i="573"/>
  <c r="R102" i="573"/>
  <c r="J102" i="573"/>
  <c r="I102" i="573"/>
  <c r="F102" i="573"/>
  <c r="J101" i="573"/>
  <c r="I101" i="573"/>
  <c r="F101" i="573"/>
  <c r="J100" i="573"/>
  <c r="I100" i="573"/>
  <c r="F100" i="573"/>
  <c r="J99" i="573"/>
  <c r="I99" i="573"/>
  <c r="F99" i="573"/>
  <c r="J98" i="573"/>
  <c r="I98" i="573"/>
  <c r="F98" i="573"/>
  <c r="F97" i="573"/>
  <c r="H94" i="573"/>
  <c r="F94" i="573"/>
  <c r="H93" i="573"/>
  <c r="F93" i="573"/>
  <c r="F92" i="573"/>
  <c r="F24" i="573"/>
  <c r="J23" i="573"/>
  <c r="I23" i="573"/>
  <c r="F23" i="573"/>
  <c r="F21" i="573"/>
  <c r="J20" i="573"/>
  <c r="I20" i="573"/>
  <c r="I19" i="573" s="1"/>
  <c r="F20" i="573"/>
  <c r="H10" i="574"/>
  <c r="G10" i="574"/>
  <c r="G66" i="571"/>
  <c r="G30" i="571" s="1"/>
  <c r="G28" i="571"/>
  <c r="G27" i="571"/>
  <c r="D11" i="571"/>
  <c r="D10" i="571"/>
  <c r="D9" i="571"/>
  <c r="D8" i="571"/>
  <c r="G7" i="571"/>
  <c r="D6" i="571"/>
  <c r="D5" i="556"/>
  <c r="D4" i="556"/>
  <c r="R81" i="471"/>
  <c r="M15" i="471"/>
  <c r="M20" i="471"/>
  <c r="R82" i="471"/>
  <c r="K65" i="571"/>
  <c r="M25" i="471"/>
  <c r="K63" i="571"/>
  <c r="G70" i="571" l="1"/>
  <c r="J19" i="573"/>
  <c r="J97" i="573"/>
  <c r="I97" i="573"/>
  <c r="F4" i="437"/>
  <c r="G71" i="571" l="1"/>
  <c r="A41" i="553" s="1"/>
  <c r="A40" i="553"/>
  <c r="G147" i="5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E12" authorId="0" shapeId="0" xr:uid="{00000000-0006-0000-09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A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B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C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I8" authorId="0" shapeId="0" xr:uid="{00000000-0006-0000-0D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E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--</author>
  </authors>
  <commentList>
    <comment ref="D50" authorId="0" shapeId="0" xr:uid="{00000000-0006-0000-1F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 xr:uid="{00000000-0006-0000-1F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 xr:uid="{00000000-0006-0000-1F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<sst xmlns="http://schemas.openxmlformats.org/spreadsheetml/2006/main" count="3870" uniqueCount="1824">
  <si>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</si>
  <si>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</si>
  <si>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</si>
  <si>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</si>
  <si>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</si>
  <si>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</si>
  <si>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</si>
  <si>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</si>
  <si>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</si>
  <si>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</si>
  <si>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</si>
  <si>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</si>
  <si>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</si>
  <si>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</si>
  <si>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</si>
  <si>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</si>
  <si>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</si>
  <si>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</si>
  <si>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</si>
  <si>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</si>
  <si>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</si>
  <si>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</si>
  <si>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</si>
  <si>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</si>
  <si>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</si>
  <si>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</si>
  <si>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</si>
  <si>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</si>
  <si>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</si>
  <si>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</si>
  <si>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</si>
  <si>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</si>
  <si>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</si>
  <si>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</si>
  <si>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</si>
  <si>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</si>
  <si>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</si>
  <si>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</si>
  <si>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</si>
  <si>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</si>
  <si>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</si>
  <si>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</si>
  <si>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</si>
  <si>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</si>
  <si>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</si>
  <si>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</si>
  <si>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</si>
  <si>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</si>
  <si>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</si>
  <si>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</si>
  <si>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</si>
  <si>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</si>
  <si>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</si>
  <si>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</si>
  <si>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</si>
  <si>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</si>
  <si>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</si>
  <si>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</si>
  <si>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</si>
  <si>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</si>
  <si>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</si>
  <si>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</si>
  <si>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</si>
  <si>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</si>
  <si>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</si>
  <si>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</si>
  <si>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</si>
  <si>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</si>
  <si>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</si>
  <si>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</si>
  <si>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</si>
  <si>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</si>
  <si>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</si>
  <si>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</si>
  <si>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</si>
  <si>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</si>
  <si>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</si>
  <si>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</si>
  <si>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</si>
  <si>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</si>
  <si>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</si>
  <si>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</si>
  <si>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</si>
  <si>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</si>
  <si>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</si>
  <si>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</si>
  <si>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</si>
  <si>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</si>
  <si>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</si>
  <si>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</si>
  <si>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</si>
  <si>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</si>
  <si>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</si>
  <si>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</si>
  <si>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</si>
  <si>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</si>
  <si>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</si>
  <si>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</si>
  <si>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</si>
  <si>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</si>
  <si>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</si>
  <si>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</si>
  <si>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</si>
  <si>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</si>
  <si>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</si>
  <si>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</si>
  <si>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</si>
  <si>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</si>
  <si>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</si>
  <si>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</si>
  <si>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</si>
  <si>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</si>
  <si>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</si>
  <si>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</si>
  <si>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</si>
  <si>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</si>
  <si>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</si>
  <si>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</si>
  <si>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</si>
  <si>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</si>
  <si>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</si>
  <si>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</si>
  <si>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</si>
  <si>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</si>
  <si>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</si>
  <si>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</si>
  <si>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</si>
  <si>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</si>
  <si>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</si>
  <si>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</si>
  <si>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</si>
  <si>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</si>
  <si>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</si>
  <si>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</si>
  <si>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</si>
  <si>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</si>
  <si>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</si>
  <si>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</si>
  <si>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</si>
  <si>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</si>
  <si>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</si>
  <si>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</si>
  <si>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</si>
  <si>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</si>
  <si>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</si>
  <si>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</si>
  <si>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</si>
  <si>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</si>
  <si>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</si>
  <si>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</si>
  <si>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</si>
  <si>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</si>
  <si>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</si>
  <si>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</si>
  <si>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</si>
  <si>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</si>
  <si>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</si>
  <si>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</si>
  <si>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</si>
  <si>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</si>
  <si>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</si>
  <si>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</si>
  <si>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</si>
  <si>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</si>
  <si>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</si>
  <si>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</si>
  <si>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</si>
  <si>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</si>
  <si>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</si>
  <si>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</si>
  <si>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</si>
  <si>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</si>
  <si>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</si>
  <si>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</si>
  <si>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</si>
  <si>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</si>
  <si>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</si>
  <si>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</si>
  <si>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</si>
  <si>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</si>
  <si>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</si>
  <si>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</si>
  <si>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</si>
  <si>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</si>
  <si>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</si>
  <si>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</si>
  <si>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</si>
  <si>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</si>
  <si>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</si>
  <si>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</si>
  <si>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</si>
  <si>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</si>
  <si>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</si>
  <si>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</si>
  <si>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</si>
  <si>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</si>
  <si>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</si>
  <si>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</si>
  <si>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</si>
  <si>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</si>
  <si>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</si>
  <si>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</si>
  <si>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</si>
  <si>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</si>
  <si>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</si>
  <si>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</si>
  <si>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</si>
  <si>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</si>
  <si>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</si>
  <si>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</si>
  <si>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</si>
  <si>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</si>
  <si>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</si>
  <si>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</si>
  <si>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</si>
  <si>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</si>
  <si>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</si>
  <si>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</si>
  <si>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</si>
  <si>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</si>
  <si>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</si>
  <si>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</si>
  <si>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</si>
  <si>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</si>
  <si>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</si>
  <si>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</si>
  <si>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</si>
  <si>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</si>
  <si>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</si>
  <si>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</si>
  <si>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</si>
  <si>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</si>
  <si>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</si>
  <si>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</si>
  <si>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</si>
  <si>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</si>
  <si>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</si>
  <si>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</si>
  <si>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</si>
  <si>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</si>
  <si>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</si>
  <si>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</si>
  <si>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</si>
  <si>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</si>
  <si>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</si>
  <si>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</si>
  <si>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</si>
  <si>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</si>
  <si>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</si>
  <si>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</si>
  <si>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</si>
  <si>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</si>
  <si>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</si>
  <si>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</si>
  <si>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</si>
  <si>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</si>
  <si>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</si>
  <si>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</si>
  <si>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</si>
  <si>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</si>
  <si>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</si>
  <si>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</si>
  <si>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</si>
  <si>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</si>
  <si>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</si>
  <si>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</si>
  <si>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</si>
  <si>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</si>
  <si>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</si>
  <si>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</si>
  <si>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</si>
  <si>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</si>
  <si>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</si>
  <si>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</si>
  <si>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</si>
  <si>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</si>
  <si>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</si>
  <si>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</si>
  <si>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</si>
  <si>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</si>
  <si>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</si>
  <si>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</si>
  <si>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</si>
  <si>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</si>
  <si>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</si>
  <si>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</si>
  <si>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</si>
  <si>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</si>
  <si>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</si>
  <si>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</si>
  <si>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</si>
  <si>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</si>
  <si>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</si>
  <si>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</si>
  <si>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</si>
  <si>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</si>
  <si>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</si>
  <si>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</si>
  <si>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</si>
  <si>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</si>
  <si>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</si>
  <si>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</si>
  <si>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</si>
  <si>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</si>
  <si>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</si>
  <si>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</si>
  <si>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</si>
  <si>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</si>
  <si>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</si>
  <si>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</si>
  <si>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</si>
  <si>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</si>
  <si>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</si>
  <si>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</si>
  <si>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</si>
  <si>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</si>
  <si>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</si>
  <si>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</si>
  <si>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</si>
  <si>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</si>
  <si>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</si>
  <si>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</si>
  <si>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</si>
  <si>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</si>
  <si>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</si>
  <si>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</si>
  <si>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</si>
  <si>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</si>
  <si>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</si>
  <si>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</si>
  <si>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</si>
  <si>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</si>
  <si>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</si>
  <si>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</si>
  <si>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</si>
  <si>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</si>
  <si>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</si>
  <si>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</si>
  <si>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</si>
  <si>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</si>
  <si>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</si>
  <si>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</si>
  <si>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</si>
  <si>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</si>
  <si>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</si>
  <si>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</si>
  <si>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</si>
  <si>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</si>
  <si>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</si>
  <si>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</si>
  <si>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</si>
  <si>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</si>
  <si>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</si>
  <si>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</si>
  <si>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</si>
  <si>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</si>
  <si>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</si>
  <si>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</si>
  <si>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</si>
  <si>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</si>
  <si>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</si>
  <si>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</si>
  <si>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</si>
  <si>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</si>
  <si>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</si>
  <si>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</si>
  <si>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</si>
  <si>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</si>
  <si>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</si>
  <si>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</si>
  <si>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</si>
  <si>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</si>
  <si>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</si>
  <si>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</si>
  <si>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</si>
  <si>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</si>
  <si>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</si>
  <si>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</si>
  <si>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</si>
  <si>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</si>
  <si>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</si>
  <si>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</si>
  <si>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</si>
  <si>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</si>
  <si>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</si>
  <si>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</si>
  <si>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</si>
  <si>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</si>
  <si>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</si>
  <si>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</si>
  <si>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</si>
  <si>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</si>
  <si>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</si>
  <si>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</si>
  <si>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</si>
  <si>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</si>
  <si>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</si>
  <si>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</si>
  <si>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</si>
  <si>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</si>
  <si>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</si>
  <si>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</si>
  <si>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</si>
  <si>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</si>
  <si>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</si>
  <si>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</si>
  <si>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</si>
  <si>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</si>
  <si>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</si>
  <si>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</si>
  <si>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</si>
  <si>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</si>
  <si>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</si>
  <si>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</si>
  <si>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</si>
  <si>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</si>
  <si>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</si>
  <si>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</si>
  <si>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</si>
  <si>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</si>
  <si>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</si>
  <si>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</si>
  <si>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</si>
  <si>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</si>
  <si>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</si>
  <si>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</si>
  <si>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</si>
  <si>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</si>
  <si>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</si>
  <si>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</si>
  <si>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</si>
  <si>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</si>
  <si>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</si>
  <si>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</si>
  <si>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</si>
  <si>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</si>
  <si>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</si>
  <si>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</si>
  <si>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</si>
  <si>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</si>
  <si>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</si>
  <si>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</si>
  <si>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</si>
  <si>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</si>
  <si>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</si>
  <si>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</si>
  <si>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</si>
  <si>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</si>
  <si>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</si>
  <si>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</si>
  <si>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</si>
  <si>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</si>
  <si>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</si>
  <si>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</si>
  <si>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</si>
  <si>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</si>
  <si>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</si>
  <si>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</si>
  <si>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</si>
  <si>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</si>
  <si>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</si>
  <si>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</si>
  <si>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</si>
  <si>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</si>
  <si>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</si>
  <si>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</si>
  <si>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</si>
  <si>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</si>
  <si>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</si>
  <si>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</si>
  <si>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</si>
  <si>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</si>
  <si>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</si>
  <si>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</si>
  <si>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</si>
  <si>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</si>
  <si>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</si>
  <si>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</si>
  <si>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</si>
  <si>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</si>
  <si>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</si>
  <si>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</si>
  <si>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</si>
  <si>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</si>
  <si>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</si>
  <si>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</si>
  <si>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</si>
  <si>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</si>
  <si>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</si>
  <si>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</si>
  <si>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</si>
  <si>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</si>
  <si>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</si>
  <si>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</si>
  <si>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</si>
  <si>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</si>
  <si>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</si>
  <si>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</si>
  <si>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</si>
  <si>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</si>
  <si>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</si>
  <si>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</si>
  <si>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</si>
  <si>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</si>
  <si>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</si>
  <si>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</si>
  <si>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</si>
  <si>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</si>
  <si>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</si>
  <si>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</si>
  <si>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</si>
  <si>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</si>
  <si>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</si>
  <si>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</si>
  <si>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</si>
  <si>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</si>
  <si>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</si>
  <si>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</si>
  <si>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</si>
  <si>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</si>
  <si>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</si>
  <si>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</si>
  <si>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</si>
  <si>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</si>
  <si>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</si>
  <si>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</si>
  <si>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</si>
  <si>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</si>
  <si>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</si>
  <si>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</si>
  <si>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</si>
  <si>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</si>
  <si>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</si>
  <si>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</si>
  <si>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</si>
  <si>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</si>
  <si>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</si>
  <si>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</si>
  <si>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</si>
  <si>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</si>
  <si>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</si>
  <si>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</si>
  <si>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</si>
  <si>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</si>
  <si>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</si>
  <si>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</si>
  <si>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</si>
  <si>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</si>
  <si>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</si>
  <si>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</si>
  <si>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</si>
  <si>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</si>
  <si>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</si>
  <si>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</si>
  <si>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</si>
  <si>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</si>
  <si>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</si>
  <si>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</si>
  <si>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</si>
  <si>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</si>
  <si>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</si>
  <si>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</si>
  <si>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</si>
  <si>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</si>
  <si>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</si>
  <si>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</si>
  <si>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</si>
  <si>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</si>
  <si>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</si>
  <si>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</si>
  <si>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</si>
  <si>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</si>
  <si>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</si>
  <si>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</si>
  <si>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</si>
  <si>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</si>
  <si>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</si>
  <si>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</si>
  <si>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</si>
  <si>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</si>
  <si>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</si>
  <si>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</si>
  <si>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</si>
  <si>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</si>
  <si>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</si>
  <si>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</si>
  <si>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</si>
  <si>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</si>
  <si>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</si>
  <si>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</si>
  <si>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</si>
  <si>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</si>
  <si>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</si>
  <si>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</si>
  <si>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</si>
  <si>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</si>
  <si>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</si>
  <si>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</si>
  <si>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</si>
  <si>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</si>
  <si>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</si>
  <si>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</si>
  <si>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</si>
  <si>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</si>
  <si>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</si>
  <si>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</si>
  <si>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</si>
  <si>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</si>
  <si>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</si>
  <si>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</si>
  <si>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</si>
  <si>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</si>
  <si>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</si>
  <si>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</si>
  <si>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</si>
  <si>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</si>
  <si>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</si>
  <si>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</si>
  <si>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</si>
  <si>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</si>
  <si>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</si>
  <si>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</si>
  <si>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</si>
  <si>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</si>
  <si>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</si>
  <si>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</si>
  <si>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</si>
  <si>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</si>
  <si>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</si>
  <si>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</si>
  <si>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</si>
  <si>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</si>
  <si>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</si>
  <si>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</si>
  <si>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</si>
  <si>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</si>
  <si>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</si>
  <si>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</si>
  <si>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</si>
  <si>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</si>
  <si>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</si>
  <si>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</si>
  <si>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</si>
  <si>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</si>
  <si>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</si>
  <si>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</si>
  <si>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</si>
  <si>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</si>
  <si>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</si>
  <si>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</si>
  <si>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</si>
  <si>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</si>
  <si>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</si>
  <si>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</si>
  <si>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</si>
  <si>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</si>
  <si>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</si>
  <si>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</si>
  <si>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</si>
  <si>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</si>
  <si>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</si>
  <si>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</si>
  <si>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</si>
  <si>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</si>
  <si>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</si>
  <si>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</si>
  <si>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</si>
  <si>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</si>
  <si>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</si>
  <si>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</si>
  <si>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</si>
  <si>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</si>
  <si>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</si>
  <si>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</si>
  <si>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</si>
  <si>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</si>
  <si>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</si>
  <si>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</si>
  <si>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</si>
  <si>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</si>
  <si>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</si>
  <si>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</si>
  <si>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</si>
  <si>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</si>
  <si>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</si>
  <si>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</si>
  <si>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</si>
  <si>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</si>
  <si>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</si>
  <si>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</si>
  <si>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</si>
  <si>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</si>
  <si>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</si>
  <si>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</si>
  <si>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</si>
  <si>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</si>
  <si>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</si>
  <si>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</si>
  <si>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</si>
  <si>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</si>
  <si>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</si>
  <si>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</si>
  <si>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</si>
  <si>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</si>
  <si>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</si>
  <si>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</si>
  <si>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</si>
  <si>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</si>
  <si>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</si>
  <si>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</si>
  <si>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</si>
  <si>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</si>
  <si>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</si>
  <si>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</si>
  <si>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</si>
  <si>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</si>
  <si>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</si>
  <si>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</si>
  <si>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</si>
  <si>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</si>
  <si>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</si>
  <si>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</si>
  <si>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</si>
  <si>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</si>
  <si>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</si>
  <si>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</si>
  <si>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</si>
  <si>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</si>
  <si>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</si>
  <si>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</si>
  <si>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</si>
  <si>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</si>
  <si>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</si>
  <si>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</si>
  <si>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</si>
  <si>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</si>
  <si>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</si>
  <si>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</si>
  <si>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</si>
  <si>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</si>
  <si>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</si>
  <si>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</si>
  <si>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</si>
  <si>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</si>
  <si>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</si>
  <si>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</si>
  <si>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</si>
  <si>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</si>
  <si>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</si>
  <si>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</si>
  <si>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</si>
  <si>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</si>
  <si>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</si>
  <si>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</si>
  <si>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</si>
  <si>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</si>
  <si>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</si>
  <si>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</si>
  <si>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</si>
  <si>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</si>
  <si>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</si>
  <si>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modfrmListIP</t>
  </si>
  <si>
    <t>REESTR_IP</t>
  </si>
  <si>
    <t>Проверка доступных обновлений...</t>
  </si>
  <si>
    <t>Нет доступных обновлений для отчёта с кодом FAS.JKH.OPEN.INFO.BALANCE.WARM!</t>
  </si>
  <si>
    <t>11.03.2022</t>
  </si>
  <si>
    <t>https://portal.eias.ru/Portal/DownloadPage.aspx?type=12&amp;guid=????????-????-????-????-????????????</t>
  </si>
  <si>
    <t>https://eias.fstrf.ru/disclo/get_file?p_guid=????????-????-????-????-????????????</t>
  </si>
  <si>
    <t>NUMBER_POINT</t>
  </si>
  <si>
    <t>L_NAME</t>
  </si>
  <si>
    <t>L_START_DATE</t>
  </si>
  <si>
    <t>L_END_DATE</t>
  </si>
  <si>
    <t>Инвестиционная программа № 180-П от 25.10.2017 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 в сфере теплоснабжения по строительству, реконструкции и модернизации объектов на 2018-2023 годы</t>
  </si>
  <si>
    <t>01.01.2018</t>
  </si>
  <si>
    <t>31.12.2023</t>
  </si>
  <si>
    <t>Инвестиционная программа № 33-ПР-79 от 03.09.2020 Общество с ограниченной ответственностью «ЛУКОЙЛ-ЭНЕРГОСЕТИ» в сфере теплоснабжения по модернизации, развитию и техническому перевооружению котельных, на территории муниципального района Сургутский на 2021-2023 годы</t>
  </si>
  <si>
    <t>01.01.2021</t>
  </si>
  <si>
    <t>Инвестиционная программа № 33-Пр-115 от 29.10.2020 ООО "Тепловик 2" в сфере теплоснабжения по повышению надежности и энергетической эффективности котельных, на территории сельского поселения Куть-Ях, Нефтеюганский муниципальный район на 2021-2022 годы</t>
  </si>
  <si>
    <t>31.12.2022</t>
  </si>
  <si>
    <t>Инвестиционная программа № 33-Пр-130 от 30.10.2019 АО "Городские электрические сети" г.Нижневартовск в сфере теплоснабжения по модернизации и развитию объектов, на территории городского округа Нижневартовск на 2019-2029 годы</t>
  </si>
  <si>
    <t>30.10.2019</t>
  </si>
  <si>
    <t>31.12.2029</t>
  </si>
  <si>
    <t>Инвестиционная программа № 33-Пр-131 от 30.10.2019 АО "Городские электрические сети" г.Нижневартовск в сфере горячего водоснабжения по модернизации и развитию объектов, на территории городского округа Нижневартовск на 2019-2029 годы</t>
  </si>
  <si>
    <t>Инвестиционная программа № 33-Пр-131 от 31.10.2019 АО "Городские электрические сети" г.Нижневартовск в сфере горячего водоснабжения по модернизации и развитию объектов, на территории городского округа Нижневартовск на 2019-2027 годы</t>
  </si>
  <si>
    <t>31.10.2019</t>
  </si>
  <si>
    <t>31.12.2027</t>
  </si>
  <si>
    <t>Инвестиционная программа № 33-Пр-131 от 31.10.2019 АО "Городские электрические сети" г.Нижневартовск в сфере горячего водоснабжения по модернизации и развитию объектов, на территории городского округа Нижневартовск на 2019-2029 годы</t>
  </si>
  <si>
    <t>Инвестиционная программа № 33-Пр-136 от 25.07.2018 АО Нижневартовская ГРЭС в сфере теплоснабжения по техническому перевооружению газовой котельной, на территории городского поселения Излучинск, Нижневартовский муниципальный район на 2019-2021 годы</t>
  </si>
  <si>
    <t>01.01.2019</t>
  </si>
  <si>
    <t>31.12.2021</t>
  </si>
  <si>
    <t>Инвестиционная программа № 33-Пр-169 от 16.10.2018 АО "Урайтеплоэнергия" в сфере горячего водоснабжения по реконструкции и модернизации систем инженерной инфраструктуры, на территории городского округа Урай на 2019-2026 годы</t>
  </si>
  <si>
    <t>31.12.2026</t>
  </si>
  <si>
    <t>Инвестиционная программа № 33-Пр-71 от 17.08.2020 филиал "Сургутская ГРЭС-2" ПАО "Юнипро" в сфере теплоснабжения по повышению надежности и энергетической эффективности объектов, на территории городского округа Сургут на 2021 год</t>
  </si>
  <si>
    <t>Инвестиционная программа № 33-Пр-86 от 26.08.2021 АО Нижневартовская ГРЭС в сфере теплоснабжения по модернизации газовой котельной, на территории городского поселения Излучинск, Нижневартовский муниципальный район на 2022 год</t>
  </si>
  <si>
    <t>01.01.2022</t>
  </si>
  <si>
    <t>Инвестиционная программа № 33-пр-212 от 28.10.2020 Пойковское МУП "Управление тепловодоснабжения" в сфере теплоснабжения по модернизации и реконструкции системы теплоснабжения, на территории городского поселения Пойковский, Нефтеюганский муниципальный район на 2021-2023 годы</t>
  </si>
  <si>
    <t>Инвестиционная программа АО "Урайтеплоэнергия" в сфере теплоснабжения на 2017-2026 годы</t>
  </si>
  <si>
    <t>01.01.2017</t>
  </si>
  <si>
    <t>30.11.2017</t>
  </si>
  <si>
    <t>Инвестиционная программа МУП "Территориально объединенное управление тепловодоснабжения и водоотведения № 1" муниципального образования Сургутский район в сфере теплоснабжения на 2018-2021 годы</t>
  </si>
  <si>
    <t>Инвестиционная программа ОАО "УТС" по реконструкции, модернизации и развитию систем теплоснабжения города Ханты-Мансийска на 2016-2020гг.</t>
  </si>
  <si>
    <t>01.01.2016</t>
  </si>
  <si>
    <t>31.12.2020</t>
  </si>
  <si>
    <t>Инвестиционная программа ООО "КонцессКом" по строительству котельной мощностью 72 МВт в левобережной части города Когалыма на 2014-2023 годы</t>
  </si>
  <si>
    <t>29.09.2014</t>
  </si>
  <si>
    <t>Инвестиционная программа от 02.08.2018 Филиал ООО «Концессионная Коммунальная Компания» «Лангепасские коммунальные системы» в сфере теплоснабжения по реконструкции и модернизации существующих объектов систем теплоснабжения от котельных и тепловых сетей на 2019-2020 годы</t>
  </si>
  <si>
    <t>Инвестиционная программа от 02.09.2020 Лянторское городское муниципальное унитарное предприятие "Управление тепловодоснабжения и водоотведения" в сфере теплоснабжения по реконструкции существующих объектов системы центрального теплоснабжения (за исключением тепловых сетей), на территории городского поселения Лянтор, Сургутский муниципальный район на 2021 год</t>
  </si>
  <si>
    <t>Инвестиционная программа от 12.08.2019 ОАО "Обьгаз"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Ханты-Мансийск на 2020-2023 годы</t>
  </si>
  <si>
    <t>01.01.2020</t>
  </si>
  <si>
    <t>Инвестиционная программа от 19.11.2019 Филиал ООО «Концессионная Коммунальная Компания» «Лангепасские коммунальные системы» в сфере теплоснабжения по модернизации и реконструкции котельных и тепловых сетей, на территории городского округа Лангепас на 2019-2023 годы</t>
  </si>
  <si>
    <t>19.11.2019</t>
  </si>
  <si>
    <t>Инвестиционная программа от 19.11.2020 ООО "Концессионная Коммунальная Компания" в сфере теплоснабжения по модернизации и реконструкции объектов, на территории городского округа Когалым на 2020-2022 годы</t>
  </si>
  <si>
    <t>19.11.2020</t>
  </si>
  <si>
    <t>Инвестиционная программа от 22.10.2021 Филиал ПАО "ОГК-2"- Сургутская ГРЭС-1 в сфере теплоснабжения по реконструкции и модернизации существующих объектов системы центрального теплоснабжения (за исключением тепловых сетей) на 2022 год</t>
  </si>
  <si>
    <t>Инвестиционная программа от 29.10.2020 Филиал ПАО "ОГК-2"- Сургутская ГРЭС-1 в сфере теплоснабжения по реконструкции и модернизации существующих объектов систем центрального теплоснабжения (за исключением тепловых сетей) на 2021 год</t>
  </si>
  <si>
    <t>Инвестиционная программа от 29.10.2020 Филиал ПАО "ОГК-2"- Сургутская ГРЭС-1 в сфере теплоснабжения по реконструкции и модернизации существующих объектов системы центрального теплоснабжения (за исключением тепловых сетей) на 2021 год</t>
  </si>
  <si>
    <t>Инвестиционная программа от 29.10.2020 Филиал ПАО "ОГК-2"- Сургутская ГРЭС-1 в сфере теплоснабжения по реконструкции и модернизации существующих объектов системы центрального теплоснабжения (за исключением тепловых сетей) на 2021-2022 годы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</si>
  <si>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</si>
  <si>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</si>
  <si>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</si>
  <si>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</si>
  <si>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</si>
  <si>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</si>
  <si>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</si>
  <si>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</si>
  <si>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</si>
  <si>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</si>
  <si>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</si>
  <si>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</si>
  <si>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</si>
  <si>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</si>
  <si>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</si>
  <si>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</si>
  <si>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</si>
  <si>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</si>
  <si>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</si>
  <si>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</si>
  <si>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</si>
  <si>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</si>
  <si>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</si>
  <si>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</si>
  <si>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</si>
  <si>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</si>
  <si>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</si>
  <si>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</si>
  <si>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</si>
  <si>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</si>
  <si>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</si>
  <si>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</si>
  <si>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</si>
  <si>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</si>
  <si>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</si>
  <si>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</si>
  <si>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</si>
  <si>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</si>
  <si>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</si>
  <si>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</si>
  <si>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</si>
  <si>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</si>
  <si>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</si>
  <si>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</si>
  <si>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</si>
  <si>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</si>
  <si>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</si>
  <si>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</si>
  <si>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</si>
  <si>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</si>
  <si>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</si>
  <si>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</si>
  <si>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</si>
  <si>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</si>
  <si>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</si>
  <si>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</si>
  <si>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</si>
  <si>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</si>
  <si>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</si>
  <si>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</si>
  <si>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</si>
  <si>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</si>
  <si>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</si>
  <si>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</si>
  <si>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</si>
  <si>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</si>
  <si>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</si>
  <si>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</si>
  <si>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</si>
  <si>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</si>
  <si>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</si>
  <si>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</si>
  <si>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</si>
  <si>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</si>
  <si>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</si>
  <si>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</si>
  <si>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</si>
  <si>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</si>
  <si>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</si>
  <si>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</si>
  <si>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</si>
  <si>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</si>
  <si>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</si>
  <si>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</si>
  <si>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</si>
  <si>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</si>
  <si>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</si>
  <si>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</si>
  <si>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</si>
  <si>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</si>
  <si>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</si>
  <si>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</si>
  <si>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</si>
  <si>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</si>
  <si>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</si>
  <si>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</si>
  <si>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</si>
  <si>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</si>
  <si>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</si>
  <si>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</si>
  <si>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</si>
  <si>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</si>
  <si>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</si>
  <si>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</si>
  <si>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</si>
  <si>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</si>
  <si>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</si>
  <si>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</si>
  <si>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</si>
  <si>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</si>
  <si>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</si>
  <si>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</si>
  <si>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</si>
  <si>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</si>
  <si>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</si>
  <si>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</si>
  <si>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</si>
  <si>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</si>
  <si>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</si>
  <si>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</si>
  <si>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</si>
  <si>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</si>
  <si>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</si>
  <si>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</si>
  <si>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</si>
  <si>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</si>
  <si>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</si>
  <si>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</si>
  <si>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</si>
  <si>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</si>
  <si>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</si>
  <si>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</si>
  <si>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</si>
  <si>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</si>
  <si>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</si>
  <si>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</si>
  <si>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</si>
  <si>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</si>
  <si>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</si>
  <si>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</si>
  <si>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</si>
  <si>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</si>
  <si>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</si>
  <si>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</si>
  <si>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</si>
  <si>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</si>
  <si>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</si>
  <si>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</si>
  <si>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</si>
  <si>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</si>
  <si>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</si>
  <si>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</si>
  <si>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</si>
  <si>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</si>
  <si>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</si>
  <si>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</si>
  <si>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</si>
  <si>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26361207</t>
  </si>
  <si>
    <t>ЗАО "Сургутспецстрой"</t>
  </si>
  <si>
    <t>8602048879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</si>
  <si>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</si>
  <si>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</si>
  <si>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</si>
  <si>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</si>
  <si>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</si>
  <si>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</si>
  <si>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</si>
  <si>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</si>
  <si>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</si>
  <si>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</si>
  <si>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</si>
  <si>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</si>
  <si>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</si>
  <si>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</si>
  <si>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</si>
  <si>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</si>
  <si>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</si>
  <si>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</si>
  <si>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</si>
  <si>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</si>
  <si>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</si>
  <si>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</si>
  <si>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</si>
  <si>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</si>
  <si>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</si>
  <si>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</si>
  <si>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</si>
  <si>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</si>
  <si>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</si>
  <si>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28831845</t>
  </si>
  <si>
    <t>Муниципальное многопрофильное предприятие "Миснэ" муниципального образования сельское поселение Каменное</t>
  </si>
  <si>
    <t>8610028604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</si>
  <si>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</si>
  <si>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</si>
  <si>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</si>
  <si>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</si>
  <si>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</si>
  <si>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</si>
  <si>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</si>
  <si>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</si>
  <si>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</si>
  <si>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</si>
  <si>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</si>
  <si>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</si>
  <si>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</si>
  <si>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</si>
  <si>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</si>
  <si>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31341437</t>
  </si>
  <si>
    <t>Муниципальное предприятие «Ресурсоснабжение»</t>
  </si>
  <si>
    <t>8614001748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</si>
  <si>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</si>
  <si>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</si>
  <si>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</si>
  <si>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</si>
  <si>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</si>
  <si>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</si>
  <si>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</si>
  <si>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</si>
  <si>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</si>
  <si>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</si>
  <si>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</si>
  <si>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</si>
  <si>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</si>
  <si>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</si>
  <si>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</si>
  <si>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</si>
  <si>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</si>
  <si>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</si>
  <si>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</si>
  <si>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</si>
  <si>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</si>
  <si>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</si>
  <si>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</si>
  <si>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</si>
  <si>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</si>
  <si>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</si>
  <si>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</si>
  <si>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</si>
  <si>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</si>
  <si>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</si>
  <si>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</si>
  <si>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</si>
  <si>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</si>
  <si>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</si>
  <si>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</si>
  <si>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</si>
  <si>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</si>
  <si>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</si>
  <si>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</si>
  <si>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</si>
  <si>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</si>
  <si>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</si>
  <si>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</si>
  <si>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</si>
  <si>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</si>
  <si>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</si>
  <si>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</si>
  <si>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</si>
  <si>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</si>
  <si>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</si>
  <si>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</si>
  <si>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</si>
  <si>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</si>
  <si>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</si>
  <si>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</si>
  <si>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</si>
  <si>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</si>
  <si>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</si>
  <si>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</si>
  <si>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</si>
  <si>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</si>
  <si>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</si>
  <si>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</si>
  <si>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</si>
  <si>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</si>
  <si>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</si>
  <si>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</si>
  <si>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</si>
  <si>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</si>
  <si>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</si>
  <si>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</si>
  <si>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</si>
  <si>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</si>
  <si>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</si>
  <si>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</si>
  <si>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</si>
  <si>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</si>
  <si>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</si>
  <si>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</si>
  <si>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</si>
  <si>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</si>
  <si>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</si>
  <si>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</si>
  <si>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</si>
  <si>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</si>
  <si>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</si>
  <si>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</si>
  <si>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</si>
  <si>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</si>
  <si>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</si>
  <si>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</si>
  <si>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</si>
  <si>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</si>
  <si>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</si>
  <si>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</si>
  <si>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</si>
  <si>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</si>
  <si>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</si>
  <si>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</si>
  <si>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</si>
  <si>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26450708</t>
  </si>
  <si>
    <t>ОАО "Теплоэнергия"</t>
  </si>
  <si>
    <t>8616010755</t>
  </si>
  <si>
    <t>26-10-2009 00:00:00</t>
  </si>
  <si>
    <t>23-04-2021 00:00:00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</si>
  <si>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</si>
  <si>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</si>
  <si>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</si>
  <si>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</si>
  <si>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</si>
  <si>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</si>
  <si>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</si>
  <si>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</si>
  <si>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</si>
  <si>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</si>
  <si>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</si>
  <si>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</si>
  <si>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</si>
  <si>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</si>
  <si>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</si>
  <si>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</si>
  <si>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</si>
  <si>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</si>
  <si>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</si>
  <si>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</si>
  <si>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</si>
  <si>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</si>
  <si>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</si>
  <si>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</si>
  <si>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</si>
  <si>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</si>
  <si>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</si>
  <si>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</si>
  <si>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</si>
  <si>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</si>
  <si>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</si>
  <si>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</si>
  <si>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</si>
  <si>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</si>
  <si>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</si>
  <si>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</si>
  <si>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</si>
  <si>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</si>
  <si>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</si>
  <si>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</si>
  <si>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</si>
  <si>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</si>
  <si>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</si>
  <si>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</si>
  <si>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</si>
  <si>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</si>
  <si>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</si>
  <si>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</si>
  <si>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</si>
  <si>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</si>
  <si>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</si>
  <si>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</si>
  <si>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</si>
  <si>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</si>
  <si>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</si>
  <si>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</si>
  <si>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</si>
  <si>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</si>
  <si>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</si>
  <si>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</si>
  <si>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</si>
  <si>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</si>
  <si>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</si>
  <si>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</si>
  <si>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</si>
  <si>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</si>
  <si>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</si>
  <si>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</si>
  <si>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</si>
  <si>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</si>
  <si>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</si>
  <si>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</si>
  <si>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</si>
  <si>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</si>
  <si>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</si>
  <si>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</si>
  <si>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</si>
  <si>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</si>
  <si>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</si>
  <si>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</si>
  <si>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</si>
  <si>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</si>
  <si>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</si>
  <si>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</si>
  <si>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</si>
  <si>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</si>
  <si>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</si>
  <si>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</si>
  <si>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</si>
  <si>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</si>
  <si>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</si>
  <si>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</si>
  <si>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</si>
  <si>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</si>
  <si>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</si>
  <si>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</si>
  <si>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</si>
  <si>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</si>
  <si>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</si>
  <si>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</si>
  <si>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</si>
  <si>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</si>
  <si>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</si>
  <si>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</si>
  <si>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</si>
  <si>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</si>
  <si>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26534193</t>
  </si>
  <si>
    <t>ООО "Правдинская геологоразведочная экспедиция"</t>
  </si>
  <si>
    <t>8618005856</t>
  </si>
  <si>
    <t>01-01-2010 00:00:00</t>
  </si>
  <si>
    <t>30-07-2021 00:00:00</t>
  </si>
  <si>
    <t>30855120</t>
  </si>
  <si>
    <t>ООО "ПриобьСтройГарант"</t>
  </si>
  <si>
    <t>8614000871</t>
  </si>
  <si>
    <t>26361191</t>
  </si>
  <si>
    <t>ООО "Производственно-бытовое управление"</t>
  </si>
  <si>
    <t>8609017830</t>
  </si>
  <si>
    <t>31-03-2021 00:00:00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</si>
  <si>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</si>
  <si>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</si>
  <si>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</si>
  <si>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</si>
  <si>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</si>
  <si>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</si>
  <si>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31082003</t>
  </si>
  <si>
    <t>26-05-2005 00:00:00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</si>
  <si>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</si>
  <si>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</si>
  <si>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</si>
  <si>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</si>
  <si>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</si>
  <si>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</si>
  <si>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</si>
  <si>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</si>
  <si>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</si>
  <si>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</si>
  <si>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28457110</t>
  </si>
  <si>
    <t>ООО "Северный дом"</t>
  </si>
  <si>
    <t>8601047512</t>
  </si>
  <si>
    <t>12-07-2021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</si>
  <si>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</si>
  <si>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</si>
  <si>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</si>
  <si>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</si>
  <si>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</si>
  <si>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</si>
  <si>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</si>
  <si>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</si>
  <si>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</si>
  <si>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</si>
  <si>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</si>
  <si>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</si>
  <si>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</si>
  <si>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</si>
  <si>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</si>
  <si>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</si>
  <si>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</si>
  <si>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</si>
  <si>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</si>
  <si>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</si>
  <si>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</si>
  <si>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</si>
  <si>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</si>
  <si>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</si>
  <si>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</si>
  <si>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</si>
  <si>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</si>
  <si>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</si>
  <si>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</si>
  <si>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</si>
  <si>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</si>
  <si>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</si>
  <si>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30856313</t>
  </si>
  <si>
    <t>ООО "Теплосети Саранпауль"</t>
  </si>
  <si>
    <t>8613002682</t>
  </si>
  <si>
    <t>09-02-2022 00:00:00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</si>
  <si>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</si>
  <si>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</si>
  <si>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</si>
  <si>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</si>
  <si>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</si>
  <si>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</si>
  <si>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</si>
  <si>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</si>
  <si>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</si>
  <si>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</si>
  <si>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</si>
  <si>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</si>
  <si>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</si>
  <si>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</si>
  <si>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</si>
  <si>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</si>
  <si>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</si>
  <si>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</si>
  <si>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26431593</t>
  </si>
  <si>
    <t>ООО "ЮТЭКС"</t>
  </si>
  <si>
    <t>8601030572</t>
  </si>
  <si>
    <t>11-12-2008 00:00:00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</si>
  <si>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</si>
  <si>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</si>
  <si>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</si>
  <si>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</si>
  <si>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</si>
  <si>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</si>
  <si>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</si>
  <si>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</si>
  <si>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</si>
  <si>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</si>
  <si>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</si>
  <si>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</si>
  <si>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</si>
  <si>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</si>
  <si>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</si>
  <si>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</si>
  <si>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</si>
  <si>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</si>
  <si>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</si>
  <si>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</si>
  <si>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26764748</t>
  </si>
  <si>
    <t>ООО ПКФ "Юграэнергосбережение"</t>
  </si>
  <si>
    <t>7204057255</t>
  </si>
  <si>
    <t>861202001</t>
  </si>
  <si>
    <t>03-01-2010 00:00:00</t>
  </si>
  <si>
    <t>05-08-2021 00:00:00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</si>
  <si>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</si>
  <si>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</si>
  <si>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</si>
  <si>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</si>
  <si>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</si>
  <si>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</si>
  <si>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</si>
  <si>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</si>
  <si>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</si>
  <si>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</si>
  <si>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</si>
  <si>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</si>
  <si>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</si>
  <si>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</si>
  <si>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</si>
  <si>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</si>
  <si>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</si>
  <si>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03-11-2021 00:00:00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</si>
  <si>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</si>
  <si>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</si>
  <si>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</si>
  <si>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</si>
  <si>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</si>
  <si>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</si>
  <si>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</si>
  <si>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</si>
  <si>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</si>
  <si>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</si>
  <si>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</si>
  <si>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</si>
  <si>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</si>
  <si>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</si>
  <si>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</si>
  <si>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</si>
  <si>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</si>
  <si>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</si>
  <si>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</si>
  <si>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</si>
  <si>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</si>
  <si>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</si>
  <si>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</si>
  <si>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</si>
  <si>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</si>
  <si>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</si>
  <si>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</si>
  <si>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</si>
  <si>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</si>
  <si>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</si>
  <si>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</si>
  <si>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</si>
  <si>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30372196</t>
  </si>
  <si>
    <t>Общество с ограниченной ответственностью «СибТрансРесурс»</t>
  </si>
  <si>
    <t>8602261484</t>
  </si>
  <si>
    <t>19-02-2021 00:00:00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</si>
  <si>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</si>
  <si>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</si>
  <si>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</si>
  <si>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</si>
  <si>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</si>
  <si>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</si>
  <si>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</si>
  <si>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</si>
  <si>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</si>
  <si>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</si>
  <si>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</si>
  <si>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</si>
  <si>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</si>
  <si>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</si>
  <si>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</si>
  <si>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</si>
  <si>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</si>
  <si>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</si>
  <si>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</si>
  <si>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</si>
  <si>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</si>
  <si>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</si>
  <si>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</si>
  <si>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</si>
  <si>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</si>
  <si>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</si>
  <si>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</si>
  <si>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</si>
  <si>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</si>
  <si>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</si>
  <si>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</si>
  <si>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</si>
  <si>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</si>
  <si>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</si>
  <si>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</si>
  <si>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</si>
  <si>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</si>
  <si>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</si>
  <si>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</si>
  <si>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</si>
  <si>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</si>
  <si>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</si>
  <si>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</si>
  <si>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</si>
  <si>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</si>
  <si>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</si>
  <si>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</si>
  <si>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</si>
  <si>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</si>
  <si>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</si>
  <si>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</si>
  <si>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</si>
  <si>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</si>
  <si>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</si>
  <si>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</si>
  <si>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</si>
  <si>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28038272</t>
  </si>
  <si>
    <t>Специальное управление ООО "ЮГОРСКРЕМСТРОЙГАЗ"</t>
  </si>
  <si>
    <t>8622008948</t>
  </si>
  <si>
    <t>862202004</t>
  </si>
  <si>
    <t>22-06-2021 00:00:00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</si>
  <si>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</si>
  <si>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</si>
  <si>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</si>
  <si>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</si>
  <si>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</si>
  <si>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</si>
  <si>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</si>
  <si>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</si>
  <si>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</si>
  <si>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</si>
  <si>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</si>
  <si>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</si>
  <si>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</si>
  <si>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26361205</t>
  </si>
  <si>
    <t>Филиал №5 АО "ГК "СЕВЕРАВТОДОР"</t>
  </si>
  <si>
    <t>8602017415</t>
  </si>
  <si>
    <t>860101002</t>
  </si>
  <si>
    <t>01-05-2021 00:00:00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</si>
  <si>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</si>
  <si>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</si>
  <si>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</si>
  <si>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</si>
  <si>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</si>
  <si>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</si>
  <si>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</si>
  <si>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</si>
  <si>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</si>
  <si>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</si>
  <si>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</si>
  <si>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</si>
  <si>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</si>
  <si>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</si>
  <si>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</si>
  <si>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</si>
  <si>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</si>
  <si>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</si>
  <si>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</si>
  <si>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</si>
  <si>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</si>
  <si>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</si>
  <si>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</si>
  <si>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</si>
  <si>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</si>
  <si>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</si>
  <si>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</si>
  <si>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</si>
  <si>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</si>
  <si>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</si>
  <si>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</si>
  <si>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</si>
  <si>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</si>
  <si>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</si>
  <si>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</si>
  <si>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</si>
  <si>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</si>
  <si>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</si>
  <si>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</si>
  <si>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</si>
  <si>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</si>
  <si>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</si>
  <si>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</si>
  <si>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</si>
  <si>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</si>
  <si>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</si>
  <si>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</si>
  <si>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</si>
  <si>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</si>
  <si>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</si>
  <si>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</si>
  <si>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</si>
  <si>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</si>
  <si>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</si>
  <si>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</si>
  <si>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</si>
  <si>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</si>
  <si>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</si>
  <si>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</si>
  <si>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</si>
  <si>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</si>
  <si>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</si>
  <si>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</si>
  <si>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</si>
  <si>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</si>
  <si>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</si>
  <si>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</si>
  <si>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</si>
  <si>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</si>
  <si>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</si>
  <si>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</si>
  <si>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</si>
  <si>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</si>
  <si>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</si>
  <si>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</si>
  <si>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</si>
  <si>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</si>
  <si>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</si>
  <si>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</si>
  <si>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</si>
  <si>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</si>
  <si>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</si>
  <si>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</si>
  <si>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</si>
  <si>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</si>
  <si>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</si>
  <si>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</si>
  <si>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</si>
  <si>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</si>
  <si>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</si>
  <si>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</si>
  <si>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</si>
  <si>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</si>
  <si>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</si>
  <si>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</si>
  <si>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</si>
  <si>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</si>
  <si>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</si>
  <si>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</si>
  <si>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</si>
  <si>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</si>
  <si>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</si>
  <si>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</si>
  <si>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</si>
  <si>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</si>
  <si>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</si>
  <si>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</si>
  <si>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</si>
  <si>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</si>
  <si>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</si>
  <si>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</si>
  <si>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</si>
  <si>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</si>
  <si>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</si>
  <si>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</si>
  <si>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</si>
  <si>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</si>
  <si>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</si>
  <si>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</si>
  <si>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</si>
  <si>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</si>
  <si>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</si>
  <si>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</si>
  <si>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</si>
  <si>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</si>
  <si>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</si>
  <si>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</si>
  <si>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</si>
  <si>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</si>
  <si>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</si>
  <si>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</si>
  <si>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</si>
  <si>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</si>
  <si>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</si>
  <si>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</si>
  <si>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</si>
  <si>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</si>
  <si>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</si>
  <si>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</si>
  <si>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</si>
  <si>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</si>
  <si>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</si>
  <si>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</si>
  <si>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</si>
  <si>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</si>
  <si>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</si>
  <si>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</si>
  <si>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</si>
  <si>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</si>
  <si>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</si>
  <si>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</si>
  <si>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</si>
  <si>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</si>
  <si>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</si>
  <si>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</si>
  <si>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</si>
  <si>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</si>
  <si>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</si>
  <si>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</si>
  <si>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</si>
  <si>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</si>
  <si>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</si>
  <si>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</si>
  <si>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</si>
  <si>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</si>
  <si>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</si>
  <si>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</si>
  <si>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</si>
  <si>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</si>
  <si>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</si>
  <si>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</si>
  <si>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</si>
  <si>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</si>
  <si>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</si>
  <si>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</si>
  <si>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</si>
  <si>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</si>
  <si>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</si>
  <si>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</si>
  <si>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</si>
  <si>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</si>
  <si>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</si>
  <si>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</si>
  <si>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</si>
  <si>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</si>
  <si>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</si>
  <si>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</si>
  <si>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</si>
  <si>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</si>
  <si>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</si>
  <si>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</si>
  <si>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</si>
  <si>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</si>
  <si>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</si>
  <si>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</si>
  <si>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</si>
  <si>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</si>
  <si>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</si>
  <si>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</si>
  <si>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</si>
  <si>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</si>
  <si>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</si>
  <si>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</si>
  <si>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</si>
  <si>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</si>
  <si>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</si>
  <si>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</si>
  <si>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</si>
  <si>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</si>
  <si>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</si>
  <si>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</si>
  <si>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</si>
  <si>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</si>
  <si>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</si>
  <si>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</si>
  <si>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</si>
  <si>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</si>
  <si>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</si>
  <si>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</si>
  <si>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</si>
  <si>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</si>
  <si>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</si>
  <si>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</si>
  <si>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</si>
  <si>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</si>
  <si>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</si>
  <si>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</si>
  <si>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</si>
  <si>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</si>
  <si>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</si>
  <si>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</si>
  <si>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</si>
  <si>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</si>
  <si>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</si>
  <si>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</si>
  <si>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</si>
  <si>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</si>
  <si>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</si>
  <si>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</si>
  <si>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</si>
  <si>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</si>
  <si>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</si>
  <si>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</si>
  <si>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</si>
  <si>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</si>
  <si>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</si>
  <si>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</si>
  <si>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Нефедова Айсылу Винарисовна</t>
  </si>
  <si>
    <t>заместитель начальника ООТиПП</t>
  </si>
  <si>
    <t>(34676)26199</t>
  </si>
  <si>
    <t>plan_ute@mail.ru</t>
  </si>
  <si>
    <t>628285 ХМАО-Югра г.Урай ул Пионеров д.4</t>
  </si>
  <si>
    <t>Васинович Валерий Владимирович</t>
  </si>
  <si>
    <t>Муниципальное унитарное предприятие «Управление теплоснабжения г.п. Талинка»</t>
  </si>
  <si>
    <t>31-12-2021 00:00:00</t>
  </si>
  <si>
    <t>28.03.2022</t>
  </si>
  <si>
    <t>О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</si>
  <si>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</si>
  <si>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</si>
  <si>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</si>
  <si>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</si>
  <si>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</si>
  <si>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</si>
  <si>
    <t>3.2.1</t>
  </si>
  <si>
    <t>3.15.1</t>
  </si>
  <si>
    <t>прочие расходы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</si>
  <si>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</si>
  <si>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</si>
  <si>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</si>
  <si>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</si>
  <si>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</si>
  <si>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</si>
  <si>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</si>
  <si>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</si>
  <si>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</si>
  <si>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</si>
  <si>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</si>
  <si>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</si>
  <si>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</si>
  <si>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</si>
  <si>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</si>
  <si>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</si>
  <si>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</si>
  <si>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</si>
  <si>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</si>
  <si>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</si>
  <si>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</si>
  <si>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</si>
  <si>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</si>
  <si>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</si>
  <si>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</si>
  <si>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</si>
  <si>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</si>
  <si>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</si>
  <si>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</si>
  <si>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</si>
  <si>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</si>
  <si>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</si>
  <si>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Не утверждены</t>
  </si>
  <si>
    <t>котельная "Промбаза"</t>
  </si>
  <si>
    <t>котельная "Нефтяник"</t>
  </si>
  <si>
    <t>котельная "Аэропорт"</t>
  </si>
  <si>
    <t>МАК-1</t>
  </si>
  <si>
    <t>МАК-2</t>
  </si>
  <si>
    <t>МАК-4</t>
  </si>
  <si>
    <t>МАК-7</t>
  </si>
  <si>
    <t>МАК-8</t>
  </si>
  <si>
    <t>МАК-10</t>
  </si>
  <si>
    <t>Крышная котельная по ул.Ленина</t>
  </si>
  <si>
    <t>Крышная котельная по ул.Урусова</t>
  </si>
  <si>
    <t>25.10.2017</t>
  </si>
  <si>
    <t>08.06.2021</t>
  </si>
  <si>
    <t>уменьшение удельных затрат (повышение КПД); уменьшение издержек на производство; снижение аварийности</t>
  </si>
  <si>
    <t>Департамент жилищно-коммунального комплекса и энергетики Ханты-Мансийского автономного округа – Югры</t>
  </si>
  <si>
    <t>Администрация города Урай</t>
  </si>
  <si>
    <t>Строительство магистральной теплотрассы Ø530 мм с применением тепловой изоляции ППУ</t>
  </si>
  <si>
    <t>Реконструкция теплотрассы для теплоснабжения жилого дома № 71 микрорайона 2</t>
  </si>
  <si>
    <t>Реконструкция  горелок на паровых котлах ДКВР-10/13 на котельной "Промбаза"</t>
  </si>
  <si>
    <t>4.4</t>
  </si>
  <si>
    <t xml:space="preserve">Реконструкция теплотрассы Ø325 мм от ТКБ-4 до ТК10/2 по ул. Механиков </t>
  </si>
  <si>
    <t>4.5</t>
  </si>
  <si>
    <t>4.6</t>
  </si>
  <si>
    <t>Реконструкциямагистральной теплотрассы Ø325 ммул. Космонавтов от ТКН-7 (около ДК "Нефтяник") до ТКН-15 (около ж.д. Д-43)</t>
  </si>
  <si>
    <t>Модернизация деаэратора 2-3 оч. на котельной "Промбаза"</t>
  </si>
  <si>
    <t>4.7</t>
  </si>
  <si>
    <t>Реконструкция наружных магистральных сетей теплоснабжения  Ø530 от ТК-28 (около Стоматологии) до ТК28/2 (около Западный-12),  Ø325 от ТК28/2 (около Западный-12) до ТКН-6 (около Центра красоты и здоровья)</t>
  </si>
  <si>
    <t>10.2</t>
  </si>
  <si>
    <t>31.12.2017</t>
  </si>
  <si>
    <t>31.12.2019</t>
  </si>
  <si>
    <t>https://portal.eias.ru/Portal/DownloadPage.aspx?type=12&amp;guid=901bc0ba-1a1f-42d1-b0de-e8d8b7c716d9</t>
  </si>
  <si>
    <t>https://portal.eias.ru/Portal/DownloadPage.aspx?type=12&amp;guid=327e12ed-1375-4d58-a73f-669fc29387de</t>
  </si>
  <si>
    <t>https://portal.eias.ru/Portal/DownloadPage.aspx?type=12&amp;guid=69c5cee6-666b-43c9-b248-d32d3382dad8</t>
  </si>
  <si>
    <t>https://portal.eias.ru/Portal/DownloadPage.aspx?type=12&amp;guid=d14adf1c-c20e-4f7c-8ce4-33542d408f8d</t>
  </si>
  <si>
    <t>15.04.2022 17:02:01</t>
  </si>
  <si>
    <t>https://portal.eias.ru/Portal/DownloadPage.aspx?type=12&amp;guid=3dc049ac-8d79-4e83-94de-4d00812bfca6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</si>
</sst>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7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6">
    <xf numFmtId="49" fontId="0" fillId="0" borderId="0" applyBorder="0">
      <alignment vertical="top"/>
    </xf>
    <xf numFmtId="0" fontId="4" fillId="0" borderId="0"/>
    <xf numFmtId="169" fontId="4" fillId="0" borderId="0"/>
    <xf numFmtId="0" fontId="3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8" fontId="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4" fillId="3" borderId="2" applyNumberFormat="0">
      <alignment horizontal="center" vertical="center"/>
    </xf>
    <xf numFmtId="0" fontId="15" fillId="4" borderId="1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1" fillId="0" borderId="0"/>
    <xf numFmtId="0" fontId="49" fillId="0" borderId="0"/>
    <xf numFmtId="0" fontId="3" fillId="0" borderId="0"/>
    <xf numFmtId="0" fontId="33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3" fillId="0" borderId="0" applyBorder="0">
      <alignment vertical="top"/>
    </xf>
    <xf numFmtId="49" fontId="7" fillId="0" borderId="0" applyBorder="0">
      <alignment vertical="top"/>
    </xf>
    <xf numFmtId="0" fontId="21" fillId="0" borderId="0"/>
    <xf numFmtId="49" fontId="7" fillId="0" borderId="0" applyBorder="0">
      <alignment vertical="top"/>
    </xf>
    <xf numFmtId="0" fontId="21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58" fillId="0" borderId="0" applyNumberFormat="0" applyFill="0" applyBorder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61" fillId="0" borderId="31" applyNumberFormat="0" applyFill="0" applyAlignment="0" applyProtection="0"/>
    <xf numFmtId="0" fontId="61" fillId="0" borderId="0" applyNumberFormat="0" applyFill="0" applyBorder="0" applyAlignment="0" applyProtection="0"/>
    <xf numFmtId="0" fontId="62" fillId="14" borderId="0" applyNumberFormat="0" applyBorder="0" applyAlignment="0" applyProtection="0"/>
    <xf numFmtId="0" fontId="63" fillId="15" borderId="0" applyNumberFormat="0" applyBorder="0" applyAlignment="0" applyProtection="0"/>
    <xf numFmtId="0" fontId="64" fillId="16" borderId="0" applyNumberFormat="0" applyBorder="0" applyAlignment="0" applyProtection="0"/>
    <xf numFmtId="0" fontId="65" fillId="17" borderId="32" applyNumberFormat="0" applyAlignment="0" applyProtection="0"/>
    <xf numFmtId="0" fontId="66" fillId="17" borderId="33" applyNumberFormat="0" applyAlignment="0" applyProtection="0"/>
    <xf numFmtId="0" fontId="67" fillId="0" borderId="34" applyNumberFormat="0" applyFill="0" applyAlignment="0" applyProtection="0"/>
    <xf numFmtId="0" fontId="68" fillId="18" borderId="35" applyNumberFormat="0" applyAlignment="0" applyProtection="0"/>
    <xf numFmtId="0" fontId="69" fillId="0" borderId="0" applyNumberFormat="0" applyFill="0" applyBorder="0" applyAlignment="0" applyProtection="0"/>
    <xf numFmtId="0" fontId="31" fillId="19" borderId="36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37" applyNumberFormat="0" applyFill="0" applyAlignment="0" applyProtection="0"/>
    <xf numFmtId="0" fontId="5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0" fillId="43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1" fillId="44" borderId="0" applyBorder="0">
      <alignment vertical="top"/>
    </xf>
    <xf numFmtId="49" fontId="33" fillId="0" borderId="0" applyBorder="0">
      <alignment vertical="top"/>
    </xf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2" fillId="0" borderId="0"/>
    <xf numFmtId="49" fontId="33" fillId="0" borderId="0" applyBorder="0">
      <alignment vertical="top"/>
    </xf>
    <xf numFmtId="0" fontId="85" fillId="0" borderId="0"/>
    <xf numFmtId="49" fontId="31" fillId="44" borderId="0" applyBorder="0">
      <alignment vertical="top"/>
    </xf>
    <xf numFmtId="49" fontId="33" fillId="0" borderId="0" applyBorder="0">
      <alignment vertical="top"/>
    </xf>
    <xf numFmtId="49" fontId="31" fillId="44" borderId="0" applyBorder="0">
      <alignment vertical="top"/>
    </xf>
    <xf numFmtId="49" fontId="31" fillId="44" borderId="0" applyBorder="0">
      <alignment vertical="top"/>
    </xf>
    <xf numFmtId="0" fontId="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" fillId="44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9" fontId="7" fillId="0" borderId="0" applyBorder="0">
      <alignment vertical="top"/>
    </xf>
  </cellStyleXfs>
  <cellXfs count="684">
    <xf numFmtId="49" fontId="0" fillId="0" borderId="0" xfId="0">
      <alignment vertical="top"/>
    </xf>
    <xf numFmtId="49" fontId="37" fillId="10" borderId="8" xfId="99" applyFont="1" applyFill="1" applyBorder="1" applyAlignment="1">
      <alignment horizontal="right" vertical="center"/>
    </xf>
    <xf numFmtId="0" fontId="7" fillId="0" borderId="10" xfId="52" applyFont="1" applyBorder="1" applyAlignment="1">
      <alignment horizontal="left" vertical="center" wrapText="1" indent="1"/>
    </xf>
    <xf numFmtId="173" fontId="7" fillId="9" borderId="5" xfId="52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2" applyNumberFormat="1" applyFont="1" applyAlignment="1">
      <alignment horizontal="center" vertical="center" wrapText="1"/>
    </xf>
    <xf numFmtId="4" fontId="7" fillId="5" borderId="28" xfId="52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2" applyFont="1" applyBorder="1" applyAlignment="1">
      <alignment horizontal="left" vertical="center" wrapText="1" indent="2"/>
    </xf>
    <xf numFmtId="0" fontId="7" fillId="0" borderId="5" xfId="52" applyFont="1" applyBorder="1" applyAlignment="1">
      <alignment horizontal="left" vertical="center" wrapText="1" indent="1"/>
    </xf>
    <xf numFmtId="4" fontId="7" fillId="7" borderId="5" xfId="52" applyNumberFormat="1" applyFont="1" applyFill="1" applyBorder="1" applyAlignment="1">
      <alignment horizontal="right" vertical="center" wrapText="1"/>
    </xf>
    <xf numFmtId="49" fontId="9" fillId="0" borderId="0" xfId="99" applyFont="1" applyFill="1" applyBorder="1" applyAlignment="1">
      <alignment horizontal="center" vertical="center"/>
    </xf>
    <xf numFmtId="49" fontId="7" fillId="0" borderId="39" xfId="52" applyNumberFormat="1" applyFont="1" applyBorder="1" applyAlignment="1">
      <alignment horizontal="center" vertical="center" wrapText="1"/>
    </xf>
    <xf numFmtId="49" fontId="26" fillId="0" borderId="40" xfId="32" applyNumberFormat="1" applyFont="1" applyBorder="1">
      <alignment horizontal="center" vertical="center" wrapText="1"/>
    </xf>
    <xf numFmtId="0" fontId="19" fillId="0" borderId="0" xfId="54" applyFont="1" applyAlignment="1">
      <alignment vertical="center" wrapText="1"/>
    </xf>
    <xf numFmtId="0" fontId="12" fillId="0" borderId="0" xfId="52" applyFont="1" applyAlignment="1">
      <alignment vertical="center" wrapText="1"/>
    </xf>
    <xf numFmtId="49" fontId="50" fillId="0" borderId="0" xfId="52" applyNumberFormat="1" applyFont="1" applyAlignment="1">
      <alignment horizontal="center" vertical="center" wrapText="1"/>
    </xf>
    <xf numFmtId="49" fontId="7" fillId="7" borderId="4" xfId="0" applyFont="1" applyFill="1" applyBorder="1" applyAlignment="1">
      <alignment horizontal="center" vertical="top"/>
    </xf>
    <xf numFmtId="49" fontId="7" fillId="0" borderId="0" xfId="47" applyAlignment="1">
      <alignment vertical="center" wrapText="1"/>
    </xf>
    <xf numFmtId="49" fontId="12" fillId="0" borderId="0" xfId="47" applyFont="1" applyAlignment="1">
      <alignment vertical="center"/>
    </xf>
    <xf numFmtId="0" fontId="12" fillId="0" borderId="0" xfId="46" applyFont="1" applyAlignment="1">
      <alignment horizontal="center" vertical="center" wrapText="1"/>
    </xf>
    <xf numFmtId="0" fontId="7" fillId="0" borderId="0" xfId="46" applyFont="1" applyAlignment="1">
      <alignment vertical="center" wrapText="1"/>
    </xf>
    <xf numFmtId="0" fontId="7" fillId="0" borderId="0" xfId="46" applyFont="1" applyAlignment="1">
      <alignment horizontal="left" vertical="center" wrapText="1"/>
    </xf>
    <xf numFmtId="0" fontId="7" fillId="0" borderId="0" xfId="46" applyFont="1"/>
    <xf numFmtId="49" fontId="7" fillId="0" borderId="0" xfId="42">
      <alignment vertical="top"/>
    </xf>
    <xf numFmtId="0" fontId="12" fillId="0" borderId="0" xfId="49" applyFont="1" applyAlignment="1">
      <alignment vertical="center" wrapText="1"/>
    </xf>
    <xf numFmtId="0" fontId="12" fillId="0" borderId="0" xfId="49" applyFont="1" applyAlignment="1">
      <alignment horizontal="left" vertical="center" wrapText="1"/>
    </xf>
    <xf numFmtId="0" fontId="7" fillId="0" borderId="0" xfId="49" applyAlignment="1">
      <alignment vertical="center" wrapText="1"/>
    </xf>
    <xf numFmtId="0" fontId="7" fillId="0" borderId="0" xfId="49" applyAlignment="1">
      <alignment vertical="center"/>
    </xf>
    <xf numFmtId="49" fontId="12" fillId="0" borderId="0" xfId="49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7" fillId="0" borderId="0" xfId="52" applyFont="1" applyAlignment="1">
      <alignment vertical="center" wrapText="1"/>
    </xf>
    <xf numFmtId="0" fontId="21" fillId="0" borderId="0" xfId="45"/>
    <xf numFmtId="0" fontId="7" fillId="0" borderId="0" xfId="48" applyFont="1" applyAlignment="1">
      <alignment horizontal="left" vertical="center" wrapText="1" indent="1"/>
    </xf>
    <xf numFmtId="4" fontId="7" fillId="0" borderId="0" xfId="33" applyFill="1" applyBorder="1" applyAlignment="1">
      <alignment horizontal="right" vertical="center" wrapText="1"/>
    </xf>
    <xf numFmtId="0" fontId="20" fillId="8" borderId="0" xfId="52" applyFont="1" applyFill="1" applyAlignment="1">
      <alignment horizontal="center" vertical="center" wrapText="1"/>
    </xf>
    <xf numFmtId="0" fontId="7" fillId="0" borderId="5" xfId="48" applyFont="1" applyBorder="1" applyAlignment="1">
      <alignment vertical="center" wrapText="1"/>
    </xf>
    <xf numFmtId="0" fontId="0" fillId="0" borderId="5" xfId="48" applyFont="1" applyBorder="1" applyAlignment="1">
      <alignment vertical="center" wrapText="1"/>
    </xf>
    <xf numFmtId="0" fontId="50" fillId="0" borderId="0" xfId="49" applyFont="1" applyAlignment="1">
      <alignment horizontal="center" vertical="center" wrapText="1"/>
    </xf>
    <xf numFmtId="0" fontId="0" fillId="0" borderId="0" xfId="48" applyFont="1" applyAlignment="1">
      <alignment vertical="center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49" fontId="9" fillId="8" borderId="0" xfId="0" applyFont="1" applyFill="1" applyAlignment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2" applyFont="1" applyAlignment="1">
      <alignment vertical="center" wrapText="1"/>
    </xf>
    <xf numFmtId="0" fontId="26" fillId="0" borderId="0" xfId="52" applyFont="1" applyAlignment="1">
      <alignment horizontal="center" vertical="center" wrapText="1"/>
    </xf>
    <xf numFmtId="0" fontId="30" fillId="0" borderId="0" xfId="52" applyFont="1" applyAlignment="1">
      <alignment horizontal="center" vertical="center" wrapText="1"/>
    </xf>
    <xf numFmtId="49" fontId="7" fillId="0" borderId="0" xfId="49" applyNumberFormat="1" applyAlignment="1">
      <alignment horizontal="center" vertical="center" wrapText="1"/>
    </xf>
    <xf numFmtId="0" fontId="30" fillId="0" borderId="0" xfId="46" applyFont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 wrapText="1"/>
    </xf>
    <xf numFmtId="0" fontId="7" fillId="0" borderId="21" xfId="46" applyFont="1" applyBorder="1" applyAlignment="1">
      <alignment horizontal="center" vertical="center" wrapText="1"/>
    </xf>
    <xf numFmtId="0" fontId="7" fillId="7" borderId="21" xfId="49" applyFill="1" applyBorder="1" applyAlignment="1">
      <alignment horizontal="center" vertical="center"/>
    </xf>
    <xf numFmtId="49" fontId="7" fillId="7" borderId="21" xfId="49" applyNumberFormat="1" applyFill="1" applyBorder="1" applyAlignment="1">
      <alignment horizontal="center" vertical="center" wrapText="1"/>
    </xf>
    <xf numFmtId="49" fontId="7" fillId="0" borderId="21" xfId="49" applyNumberFormat="1" applyBorder="1" applyAlignment="1">
      <alignment horizontal="center" vertical="center" wrapText="1"/>
    </xf>
    <xf numFmtId="0" fontId="7" fillId="0" borderId="21" xfId="32" applyFont="1" applyBorder="1">
      <alignment horizontal="center" vertical="center" wrapText="1"/>
    </xf>
    <xf numFmtId="0" fontId="7" fillId="0" borderId="21" xfId="52" applyFont="1" applyBorder="1" applyAlignment="1">
      <alignment horizontal="center" vertical="center" wrapText="1"/>
    </xf>
    <xf numFmtId="49" fontId="7" fillId="0" borderId="21" xfId="46" applyNumberFormat="1" applyFont="1" applyBorder="1" applyAlignment="1">
      <alignment horizontal="left" vertical="center" wrapText="1"/>
    </xf>
    <xf numFmtId="49" fontId="7" fillId="9" borderId="21" xfId="46" applyNumberFormat="1" applyFont="1" applyFill="1" applyBorder="1" applyAlignment="1" applyProtection="1">
      <alignment horizontal="left" vertical="center" wrapText="1"/>
      <protection locked="0"/>
    </xf>
    <xf numFmtId="49" fontId="7" fillId="9" borderId="21" xfId="49" applyNumberFormat="1" applyFill="1" applyBorder="1" applyAlignment="1" applyProtection="1">
      <alignment horizontal="center" vertical="center" wrapText="1"/>
      <protection locked="0"/>
    </xf>
    <xf numFmtId="0" fontId="7" fillId="0" borderId="0" xfId="31" applyFont="1" applyBorder="1" applyAlignment="1">
      <alignment vertical="center" wrapText="1"/>
    </xf>
    <xf numFmtId="49" fontId="7" fillId="0" borderId="0" xfId="0" applyFont="1">
      <alignment vertical="top"/>
    </xf>
    <xf numFmtId="49" fontId="9" fillId="0" borderId="0" xfId="0" applyFont="1" applyAlignment="1">
      <alignment horizontal="center" vertical="center"/>
    </xf>
    <xf numFmtId="49" fontId="0" fillId="0" borderId="0" xfId="50" applyNumberFormat="1" applyFont="1" applyAlignment="1">
      <alignment vertical="center" wrapText="1"/>
    </xf>
    <xf numFmtId="49" fontId="14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4" fillId="0" borderId="0" xfId="0" applyFont="1">
      <alignment vertical="top"/>
    </xf>
    <xf numFmtId="49" fontId="7" fillId="0" borderId="0" xfId="50" applyNumberFormat="1" applyFont="1" applyAlignment="1">
      <alignment vertical="center" wrapText="1"/>
    </xf>
    <xf numFmtId="0" fontId="7" fillId="0" borderId="0" xfId="50" applyFont="1" applyAlignment="1">
      <alignment vertical="center"/>
    </xf>
    <xf numFmtId="49" fontId="7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0" fillId="0" borderId="22" xfId="52" applyFont="1" applyBorder="1" applyAlignment="1">
      <alignment horizontal="center" vertical="center" wrapText="1"/>
    </xf>
    <xf numFmtId="49" fontId="0" fillId="0" borderId="22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7" fillId="0" borderId="0" xfId="52" applyFont="1" applyAlignment="1">
      <alignment horizontal="right" vertical="center" wrapText="1"/>
    </xf>
    <xf numFmtId="49" fontId="26" fillId="0" borderId="0" xfId="32" applyNumberFormat="1" applyFont="1" applyBorder="1">
      <alignment horizontal="center" vertical="center" wrapText="1"/>
    </xf>
    <xf numFmtId="49" fontId="12" fillId="0" borderId="0" xfId="0" applyFont="1" applyBorder="1">
      <alignment vertical="top"/>
    </xf>
    <xf numFmtId="49" fontId="0" fillId="0" borderId="0" xfId="0" applyBorder="1">
      <alignment vertical="top"/>
    </xf>
    <xf numFmtId="0" fontId="7" fillId="0" borderId="21" xfId="46" applyFont="1" applyBorder="1" applyAlignment="1">
      <alignment horizontal="center" vertical="center"/>
    </xf>
    <xf numFmtId="0" fontId="30" fillId="0" borderId="0" xfId="46" applyFont="1" applyAlignment="1">
      <alignment horizontal="center" vertical="center" wrapText="1"/>
    </xf>
    <xf numFmtId="49" fontId="10" fillId="0" borderId="0" xfId="0" applyFont="1" applyAlignment="1">
      <alignment horizontal="left" vertical="top" wrapText="1"/>
    </xf>
    <xf numFmtId="49" fontId="10" fillId="0" borderId="0" xfId="0" applyFont="1">
      <alignment vertical="top"/>
    </xf>
    <xf numFmtId="49" fontId="9" fillId="10" borderId="23" xfId="0" applyFont="1" applyFill="1" applyBorder="1" applyAlignment="1">
      <alignment horizontal="center" vertical="center"/>
    </xf>
    <xf numFmtId="49" fontId="37" fillId="10" borderId="24" xfId="0" applyFont="1" applyFill="1" applyBorder="1" applyAlignment="1">
      <alignment horizontal="left" vertical="center"/>
    </xf>
    <xf numFmtId="0" fontId="22" fillId="0" borderId="0" xfId="49" applyFont="1" applyAlignment="1">
      <alignment vertical="center" wrapText="1"/>
    </xf>
    <xf numFmtId="0" fontId="7" fillId="0" borderId="0" xfId="49" applyAlignment="1">
      <alignment horizontal="right" vertical="center" wrapText="1" indent="1"/>
    </xf>
    <xf numFmtId="14" fontId="12" fillId="0" borderId="0" xfId="49" applyNumberFormat="1" applyFont="1" applyAlignment="1">
      <alignment horizontal="center" vertical="center" wrapText="1"/>
    </xf>
    <xf numFmtId="0" fontId="12" fillId="0" borderId="0" xfId="49" applyFont="1" applyAlignment="1">
      <alignment horizontal="center" vertical="center" wrapText="1"/>
    </xf>
    <xf numFmtId="0" fontId="0" fillId="0" borderId="0" xfId="49" applyFont="1" applyAlignment="1">
      <alignment horizontal="right" vertical="center" wrapText="1" indent="1"/>
    </xf>
    <xf numFmtId="0" fontId="22" fillId="0" borderId="0" xfId="49" applyFont="1" applyAlignment="1">
      <alignment horizontal="center" vertical="center" wrapText="1"/>
    </xf>
    <xf numFmtId="49" fontId="7" fillId="0" borderId="0" xfId="49" applyNumberFormat="1" applyAlignment="1">
      <alignment horizontal="right" vertical="center" wrapText="1" indent="1"/>
    </xf>
    <xf numFmtId="0" fontId="7" fillId="0" borderId="0" xfId="49" applyAlignment="1">
      <alignment horizontal="center" vertical="center" wrapText="1"/>
    </xf>
    <xf numFmtId="0" fontId="7" fillId="0" borderId="0" xfId="49" applyAlignment="1">
      <alignment horizontal="right" vertical="center"/>
    </xf>
    <xf numFmtId="0" fontId="9" fillId="0" borderId="0" xfId="49" applyFont="1" applyAlignment="1">
      <alignment vertical="center" wrapText="1"/>
    </xf>
    <xf numFmtId="0" fontId="23" fillId="0" borderId="0" xfId="49" applyFont="1" applyAlignment="1">
      <alignment horizontal="center" vertical="center" wrapText="1"/>
    </xf>
    <xf numFmtId="14" fontId="7" fillId="0" borderId="0" xfId="49" applyNumberFormat="1" applyAlignment="1">
      <alignment horizontal="center" vertical="center" wrapText="1"/>
    </xf>
    <xf numFmtId="0" fontId="30" fillId="0" borderId="0" xfId="46" applyFont="1" applyAlignment="1">
      <alignment horizontal="center"/>
    </xf>
    <xf numFmtId="0" fontId="0" fillId="0" borderId="0" xfId="0" applyNumberFormat="1">
      <alignment vertical="top"/>
    </xf>
    <xf numFmtId="49" fontId="50" fillId="0" borderId="0" xfId="0" applyFont="1">
      <alignment vertical="top"/>
    </xf>
    <xf numFmtId="49" fontId="0" fillId="5" borderId="28" xfId="0" applyFill="1" applyBorder="1" applyAlignment="1" applyProtection="1">
      <alignment horizontal="left" vertical="center" wrapText="1"/>
      <protection locked="0"/>
    </xf>
    <xf numFmtId="49" fontId="0" fillId="0" borderId="28" xfId="0" applyBorder="1" applyAlignment="1">
      <alignment horizontal="left" vertical="center" wrapText="1"/>
    </xf>
    <xf numFmtId="0" fontId="0" fillId="0" borderId="28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3" fillId="0" borderId="0" xfId="53"/>
    <xf numFmtId="49" fontId="7" fillId="0" borderId="0" xfId="38">
      <alignment vertical="top"/>
    </xf>
    <xf numFmtId="0" fontId="36" fillId="0" borderId="0" xfId="49" applyFont="1" applyAlignment="1">
      <alignment vertical="top" wrapText="1"/>
    </xf>
    <xf numFmtId="0" fontId="36" fillId="0" borderId="0" xfId="49" applyFont="1" applyAlignment="1">
      <alignment horizontal="right" vertical="top" wrapText="1"/>
    </xf>
    <xf numFmtId="0" fontId="50" fillId="0" borderId="0" xfId="49" applyFont="1" applyAlignment="1">
      <alignment horizontal="right" vertical="center" wrapText="1" indent="1"/>
    </xf>
    <xf numFmtId="49" fontId="50" fillId="0" borderId="0" xfId="49" applyNumberFormat="1" applyFont="1" applyAlignment="1">
      <alignment horizontal="center" vertical="center" wrapText="1"/>
    </xf>
    <xf numFmtId="0" fontId="29" fillId="0" borderId="0" xfId="52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7" fillId="0" borderId="0" xfId="33" applyFill="1" applyBorder="1" applyAlignment="1">
      <alignment horizontal="center" vertical="center" wrapText="1"/>
    </xf>
    <xf numFmtId="0" fontId="41" fillId="0" borderId="0" xfId="52" applyFont="1" applyAlignment="1">
      <alignment vertical="center" wrapText="1"/>
    </xf>
    <xf numFmtId="0" fontId="10" fillId="0" borderId="0" xfId="52" applyFont="1" applyAlignment="1">
      <alignment vertical="center" wrapText="1"/>
    </xf>
    <xf numFmtId="0" fontId="42" fillId="0" borderId="0" xfId="52" applyFont="1" applyAlignment="1">
      <alignment horizontal="center" vertical="center" wrapText="1"/>
    </xf>
    <xf numFmtId="0" fontId="50" fillId="0" borderId="0" xfId="39" applyNumberFormat="1" applyFont="1" applyAlignment="1">
      <alignment vertical="center"/>
    </xf>
    <xf numFmtId="0" fontId="7" fillId="0" borderId="0" xfId="43" applyFont="1" applyAlignment="1">
      <alignment vertical="center" wrapText="1"/>
    </xf>
    <xf numFmtId="0" fontId="7" fillId="0" borderId="0" xfId="43" applyFont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0" fontId="7" fillId="0" borderId="0" xfId="32" applyFont="1" applyBorder="1">
      <alignment horizontal="center" vertical="center" wrapText="1"/>
    </xf>
    <xf numFmtId="0" fontId="7" fillId="0" borderId="0" xfId="39" applyNumberFormat="1" applyAlignment="1">
      <alignment vertical="center"/>
    </xf>
    <xf numFmtId="0" fontId="51" fillId="0" borderId="0" xfId="35" applyFont="1"/>
    <xf numFmtId="0" fontId="9" fillId="0" borderId="6" xfId="34" applyFont="1" applyBorder="1" applyAlignment="1">
      <alignment horizontal="justify" vertical="center" wrapText="1"/>
    </xf>
    <xf numFmtId="0" fontId="7" fillId="0" borderId="6" xfId="34" applyFont="1" applyBorder="1" applyAlignment="1">
      <alignment horizontal="justify" vertical="center" wrapText="1"/>
    </xf>
    <xf numFmtId="170" fontId="7" fillId="0" borderId="5" xfId="32" applyNumberFormat="1" applyFont="1" applyBorder="1">
      <alignment horizontal="center" vertical="center" wrapText="1"/>
    </xf>
    <xf numFmtId="49" fontId="9" fillId="10" borderId="7" xfId="38" applyFont="1" applyFill="1" applyBorder="1" applyAlignment="1">
      <alignment horizontal="right" vertical="center" wrapText="1"/>
    </xf>
    <xf numFmtId="49" fontId="37" fillId="10" borderId="8" xfId="38" applyFont="1" applyFill="1" applyBorder="1" applyAlignment="1">
      <alignment horizontal="left" vertical="center" indent="2"/>
    </xf>
    <xf numFmtId="49" fontId="7" fillId="10" borderId="8" xfId="38" applyFill="1" applyBorder="1" applyAlignment="1">
      <alignment horizontal="right" vertical="center" wrapText="1"/>
    </xf>
    <xf numFmtId="49" fontId="7" fillId="10" borderId="9" xfId="38" applyFill="1" applyBorder="1" applyAlignment="1">
      <alignment horizontal="right" vertical="center" wrapText="1"/>
    </xf>
    <xf numFmtId="0" fontId="50" fillId="0" borderId="0" xfId="52" applyFont="1" applyAlignment="1">
      <alignment vertical="center" wrapText="1"/>
    </xf>
    <xf numFmtId="49" fontId="7" fillId="7" borderId="5" xfId="52" applyNumberFormat="1" applyFont="1" applyFill="1" applyBorder="1" applyAlignment="1">
      <alignment horizontal="center" vertical="center" wrapText="1"/>
    </xf>
    <xf numFmtId="49" fontId="37" fillId="10" borderId="8" xfId="38" applyFont="1" applyFill="1" applyBorder="1" applyAlignment="1">
      <alignment horizontal="left" vertical="center" indent="1"/>
    </xf>
    <xf numFmtId="49" fontId="26" fillId="0" borderId="5" xfId="32" applyNumberFormat="1" applyFont="1" applyBorder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49" fontId="9" fillId="10" borderId="8" xfId="38" applyFont="1" applyFill="1" applyBorder="1" applyAlignment="1">
      <alignment horizontal="right" vertical="center" wrapText="1"/>
    </xf>
    <xf numFmtId="49" fontId="9" fillId="10" borderId="9" xfId="38" applyFont="1" applyFill="1" applyBorder="1" applyAlignment="1">
      <alignment horizontal="right" vertical="center" wrapText="1"/>
    </xf>
    <xf numFmtId="49" fontId="7" fillId="0" borderId="11" xfId="32" applyNumberFormat="1" applyFont="1" applyBorder="1">
      <alignment horizontal="center" vertical="center" wrapText="1"/>
    </xf>
    <xf numFmtId="49" fontId="7" fillId="0" borderId="10" xfId="32" applyNumberFormat="1" applyFont="1" applyBorder="1">
      <alignment horizontal="center" vertical="center" wrapText="1"/>
    </xf>
    <xf numFmtId="0" fontId="7" fillId="10" borderId="7" xfId="32" applyFont="1" applyFill="1" applyBorder="1">
      <alignment horizontal="center" vertical="center" wrapText="1"/>
    </xf>
    <xf numFmtId="49" fontId="7" fillId="10" borderId="8" xfId="50" applyNumberFormat="1" applyFont="1" applyFill="1" applyBorder="1" applyAlignment="1">
      <alignment horizontal="center" vertical="center" wrapText="1"/>
    </xf>
    <xf numFmtId="49" fontId="7" fillId="10" borderId="8" xfId="32" applyNumberFormat="1" applyFont="1" applyFill="1" applyBorder="1">
      <alignment horizontal="center" vertical="center" wrapText="1"/>
    </xf>
    <xf numFmtId="49" fontId="7" fillId="10" borderId="8" xfId="39" applyFill="1" applyBorder="1" applyAlignment="1">
      <alignment horizontal="left" vertical="center"/>
    </xf>
    <xf numFmtId="0" fontId="7" fillId="10" borderId="9" xfId="39" applyNumberFormat="1" applyFill="1" applyBorder="1" applyAlignment="1">
      <alignment vertical="center"/>
    </xf>
    <xf numFmtId="0" fontId="50" fillId="10" borderId="12" xfId="52" applyFont="1" applyFill="1" applyBorder="1" applyAlignment="1">
      <alignment horizontal="center" vertical="center" wrapText="1"/>
    </xf>
    <xf numFmtId="0" fontId="50" fillId="10" borderId="13" xfId="52" applyFont="1" applyFill="1" applyBorder="1" applyAlignment="1">
      <alignment horizontal="center" vertical="center" wrapText="1"/>
    </xf>
    <xf numFmtId="49" fontId="50" fillId="10" borderId="13" xfId="52" applyNumberFormat="1" applyFont="1" applyFill="1" applyBorder="1" applyAlignment="1">
      <alignment horizontal="left" vertical="center" wrapText="1"/>
    </xf>
    <xf numFmtId="49" fontId="50" fillId="10" borderId="14" xfId="52" applyNumberFormat="1" applyFont="1" applyFill="1" applyBorder="1" applyAlignment="1">
      <alignment horizontal="left" vertical="center" wrapText="1"/>
    </xf>
    <xf numFmtId="49" fontId="37" fillId="10" borderId="8" xfId="0" applyFont="1" applyFill="1" applyBorder="1" applyAlignment="1">
      <alignment horizontal="left" vertical="center" indent="1"/>
    </xf>
    <xf numFmtId="49" fontId="50" fillId="0" borderId="0" xfId="50" applyNumberFormat="1" applyFont="1" applyAlignment="1">
      <alignment horizontal="center" vertical="center" wrapText="1"/>
    </xf>
    <xf numFmtId="3" fontId="50" fillId="0" borderId="0" xfId="51" applyNumberFormat="1" applyFont="1" applyAlignment="1">
      <alignment horizontal="center" vertical="center" wrapText="1"/>
    </xf>
    <xf numFmtId="49" fontId="37" fillId="10" borderId="9" xfId="38" applyFont="1" applyFill="1" applyBorder="1" applyAlignment="1">
      <alignment horizontal="left" vertical="center" indent="1"/>
    </xf>
    <xf numFmtId="49" fontId="52" fillId="0" borderId="5" xfId="35" applyNumberFormat="1" applyFont="1" applyBorder="1" applyAlignment="1">
      <alignment horizontal="left" vertical="center" wrapText="1" indent="1"/>
    </xf>
    <xf numFmtId="49" fontId="52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Border="1" applyAlignment="1">
      <alignment vertical="center"/>
    </xf>
    <xf numFmtId="0" fontId="53" fillId="0" borderId="0" xfId="39" applyNumberFormat="1" applyFont="1" applyAlignment="1">
      <alignment vertical="center"/>
    </xf>
    <xf numFmtId="0" fontId="39" fillId="0" borderId="0" xfId="39" applyNumberFormat="1" applyFont="1" applyAlignment="1">
      <alignment vertical="center"/>
    </xf>
    <xf numFmtId="0" fontId="39" fillId="0" borderId="0" xfId="39" applyNumberFormat="1" applyFont="1" applyBorder="1" applyAlignment="1">
      <alignment vertical="center"/>
    </xf>
    <xf numFmtId="0" fontId="53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4" fillId="0" borderId="0" xfId="39" applyNumberFormat="1" applyFont="1" applyBorder="1" applyAlignment="1">
      <alignment horizontal="center" vertical="center"/>
    </xf>
    <xf numFmtId="0" fontId="52" fillId="13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7" fillId="9" borderId="21" xfId="50" applyFont="1" applyFill="1" applyBorder="1" applyAlignment="1" applyProtection="1">
      <alignment horizontal="center" vertical="center" wrapText="1"/>
      <protection locked="0"/>
    </xf>
    <xf numFmtId="0" fontId="7" fillId="0" borderId="13" xfId="39" applyNumberFormat="1" applyBorder="1" applyAlignment="1">
      <alignment vertical="center"/>
    </xf>
    <xf numFmtId="49" fontId="0" fillId="10" borderId="8" xfId="0" applyFill="1" applyBorder="1" applyAlignment="1">
      <alignment horizontal="right" vertical="center" wrapText="1"/>
    </xf>
    <xf numFmtId="49" fontId="0" fillId="10" borderId="9" xfId="0" applyFill="1" applyBorder="1" applyAlignment="1">
      <alignment horizontal="right" vertical="center" wrapText="1"/>
    </xf>
    <xf numFmtId="0" fontId="50" fillId="0" borderId="0" xfId="52" applyFont="1" applyAlignment="1">
      <alignment horizontal="center" vertical="center" wrapText="1"/>
    </xf>
    <xf numFmtId="0" fontId="26" fillId="0" borderId="0" xfId="32" applyFont="1" applyBorder="1">
      <alignment horizontal="center" vertical="center" wrapText="1"/>
    </xf>
    <xf numFmtId="0" fontId="50" fillId="0" borderId="18" xfId="39" applyNumberFormat="1" applyFont="1" applyBorder="1" applyAlignment="1">
      <alignment vertical="center"/>
    </xf>
    <xf numFmtId="0" fontId="7" fillId="0" borderId="5" xfId="46" applyFont="1" applyBorder="1" applyAlignment="1">
      <alignment horizontal="center" vertical="center"/>
    </xf>
    <xf numFmtId="49" fontId="7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50" fillId="8" borderId="0" xfId="0" applyFont="1" applyFill="1">
      <alignment vertical="top"/>
    </xf>
    <xf numFmtId="0" fontId="45" fillId="0" borderId="0" xfId="49" applyFont="1" applyAlignment="1">
      <alignment vertical="center" wrapText="1"/>
    </xf>
    <xf numFmtId="0" fontId="46" fillId="0" borderId="0" xfId="49" applyFont="1" applyAlignment="1">
      <alignment vertical="center" wrapText="1"/>
    </xf>
    <xf numFmtId="0" fontId="46" fillId="0" borderId="0" xfId="52" applyFont="1" applyAlignment="1">
      <alignment vertical="center" wrapText="1"/>
    </xf>
    <xf numFmtId="0" fontId="56" fillId="0" borderId="0" xfId="52" applyFont="1" applyAlignment="1">
      <alignment vertical="center" wrapText="1"/>
    </xf>
    <xf numFmtId="0" fontId="56" fillId="0" borderId="0" xfId="39" applyNumberFormat="1" applyFont="1" applyAlignment="1">
      <alignment vertical="center"/>
    </xf>
    <xf numFmtId="0" fontId="57" fillId="0" borderId="0" xfId="39" applyNumberFormat="1" applyFont="1" applyAlignment="1">
      <alignment vertical="center"/>
    </xf>
    <xf numFmtId="0" fontId="57" fillId="0" borderId="0" xfId="39" applyNumberFormat="1" applyFont="1" applyBorder="1" applyAlignment="1">
      <alignment vertical="center"/>
    </xf>
    <xf numFmtId="49" fontId="47" fillId="0" borderId="0" xfId="0" applyFont="1" applyBorder="1">
      <alignment vertical="top"/>
    </xf>
    <xf numFmtId="0" fontId="47" fillId="0" borderId="0" xfId="52" applyFont="1" applyAlignment="1">
      <alignment vertical="center" wrapText="1"/>
    </xf>
    <xf numFmtId="0" fontId="46" fillId="0" borderId="0" xfId="46" applyFont="1"/>
    <xf numFmtId="49" fontId="47" fillId="8" borderId="0" xfId="0" applyFont="1" applyFill="1">
      <alignment vertical="top"/>
    </xf>
    <xf numFmtId="49" fontId="47" fillId="0" borderId="0" xfId="0" applyFont="1">
      <alignment vertical="top"/>
    </xf>
    <xf numFmtId="49" fontId="54" fillId="0" borderId="0" xfId="0" applyFont="1">
      <alignment vertical="top"/>
    </xf>
    <xf numFmtId="0" fontId="50" fillId="0" borderId="0" xfId="49" applyFont="1" applyAlignment="1">
      <alignment vertical="center"/>
    </xf>
    <xf numFmtId="0" fontId="7" fillId="0" borderId="5" xfId="44" applyNumberFormat="1" applyBorder="1" applyAlignment="1">
      <alignment horizontal="center" vertical="center" wrapText="1"/>
    </xf>
    <xf numFmtId="0" fontId="7" fillId="0" borderId="5" xfId="52" applyFont="1" applyBorder="1" applyAlignment="1">
      <alignment horizontal="center" vertical="center" wrapText="1"/>
    </xf>
    <xf numFmtId="0" fontId="7" fillId="0" borderId="5" xfId="52" applyFont="1" applyBorder="1" applyAlignment="1">
      <alignment horizontal="left" vertical="center" wrapText="1"/>
    </xf>
    <xf numFmtId="49" fontId="12" fillId="0" borderId="0" xfId="38" applyFont="1" applyBorder="1">
      <alignment vertical="top"/>
    </xf>
    <xf numFmtId="49" fontId="7" fillId="0" borderId="0" xfId="38" applyBorder="1">
      <alignment vertical="top"/>
    </xf>
    <xf numFmtId="49" fontId="30" fillId="0" borderId="0" xfId="38" applyFont="1" applyBorder="1" applyAlignment="1">
      <alignment horizontal="center" vertical="center"/>
    </xf>
    <xf numFmtId="0" fontId="72" fillId="0" borderId="0" xfId="31" applyFont="1" applyBorder="1" applyAlignment="1">
      <alignment vertical="center" wrapText="1"/>
    </xf>
    <xf numFmtId="49" fontId="50" fillId="0" borderId="0" xfId="39" applyFont="1">
      <alignment vertical="top"/>
    </xf>
    <xf numFmtId="49" fontId="30" fillId="0" borderId="0" xfId="38" applyFont="1" applyAlignment="1">
      <alignment horizontal="center" vertical="center" wrapText="1"/>
    </xf>
    <xf numFmtId="49" fontId="7" fillId="0" borderId="5" xfId="44" applyBorder="1" applyAlignment="1">
      <alignment horizontal="center" vertical="center" wrapText="1"/>
    </xf>
    <xf numFmtId="0" fontId="7" fillId="9" borderId="5" xfId="50" applyFont="1" applyFill="1" applyBorder="1" applyAlignment="1" applyProtection="1">
      <alignment horizontal="left" vertical="center" wrapText="1"/>
      <protection locked="0"/>
    </xf>
    <xf numFmtId="49" fontId="7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8" fillId="9" borderId="5" xfId="27" applyNumberFormat="1" applyFill="1" applyBorder="1" applyAlignment="1" applyProtection="1">
      <alignment horizontal="left" vertical="center" wrapText="1"/>
      <protection locked="0"/>
    </xf>
    <xf numFmtId="0" fontId="54" fillId="0" borderId="0" xfId="38" applyNumberFormat="1" applyFont="1">
      <alignment vertical="top"/>
    </xf>
    <xf numFmtId="49" fontId="54" fillId="0" borderId="0" xfId="38" applyFont="1">
      <alignment vertical="top"/>
    </xf>
    <xf numFmtId="0" fontId="7" fillId="10" borderId="7" xfId="52" applyFont="1" applyFill="1" applyBorder="1" applyAlignment="1">
      <alignment vertical="center" wrapText="1"/>
    </xf>
    <xf numFmtId="49" fontId="37" fillId="10" borderId="8" xfId="38" applyFont="1" applyFill="1" applyBorder="1" applyAlignment="1">
      <alignment horizontal="left" vertical="center"/>
    </xf>
    <xf numFmtId="49" fontId="24" fillId="10" borderId="8" xfId="38" applyFont="1" applyFill="1" applyBorder="1" applyAlignment="1">
      <alignment horizontal="center" vertical="top"/>
    </xf>
    <xf numFmtId="49" fontId="24" fillId="10" borderId="9" xfId="38" applyFont="1" applyFill="1" applyBorder="1" applyAlignment="1">
      <alignment horizontal="center" vertical="top"/>
    </xf>
    <xf numFmtId="49" fontId="7" fillId="0" borderId="5" xfId="38" applyBorder="1">
      <alignment vertical="top"/>
    </xf>
    <xf numFmtId="0" fontId="7" fillId="0" borderId="0" xfId="38" applyNumberFormat="1" applyBorder="1" applyAlignment="1"/>
    <xf numFmtId="0" fontId="73" fillId="0" borderId="0" xfId="38" applyNumberFormat="1" applyFont="1" applyBorder="1" applyAlignment="1">
      <alignment horizontal="center" vertical="center" wrapText="1"/>
    </xf>
    <xf numFmtId="0" fontId="12" fillId="0" borderId="0" xfId="38" applyNumberFormat="1" applyFont="1" applyBorder="1" applyAlignment="1"/>
    <xf numFmtId="49" fontId="7" fillId="0" borderId="5" xfId="0" applyFont="1" applyBorder="1">
      <alignment vertical="top"/>
    </xf>
    <xf numFmtId="49" fontId="50" fillId="0" borderId="0" xfId="38" applyFont="1">
      <alignment vertical="top"/>
    </xf>
    <xf numFmtId="0" fontId="54" fillId="0" borderId="0" xfId="52" applyFont="1" applyAlignment="1">
      <alignment vertical="center" wrapText="1"/>
    </xf>
    <xf numFmtId="0" fontId="54" fillId="0" borderId="0" xfId="52" applyFont="1" applyAlignment="1">
      <alignment horizontal="left" vertical="center" wrapText="1" indent="1"/>
    </xf>
    <xf numFmtId="0" fontId="54" fillId="0" borderId="0" xfId="52" applyFont="1" applyAlignment="1">
      <alignment horizontal="left" vertical="center" indent="1"/>
    </xf>
    <xf numFmtId="0" fontId="50" fillId="0" borderId="0" xfId="52" applyFont="1" applyAlignment="1">
      <alignment horizontal="left" vertical="center" wrapText="1" indent="1"/>
    </xf>
    <xf numFmtId="0" fontId="55" fillId="0" borderId="0" xfId="52" applyFont="1" applyAlignment="1">
      <alignment horizontal="left" vertical="center" wrapText="1" indent="1"/>
    </xf>
    <xf numFmtId="0" fontId="75" fillId="0" borderId="0" xfId="52" applyFont="1" applyAlignment="1">
      <alignment horizontal="left" vertical="center" indent="1"/>
    </xf>
    <xf numFmtId="0" fontId="55" fillId="0" borderId="0" xfId="52" applyFont="1" applyAlignment="1">
      <alignment vertical="center" wrapText="1"/>
    </xf>
    <xf numFmtId="0" fontId="54" fillId="0" borderId="0" xfId="52" applyFont="1" applyAlignment="1">
      <alignment vertical="center"/>
    </xf>
    <xf numFmtId="0" fontId="76" fillId="0" borderId="0" xfId="52" applyFont="1" applyAlignment="1">
      <alignment vertical="center"/>
    </xf>
    <xf numFmtId="0" fontId="72" fillId="0" borderId="0" xfId="52" applyFont="1" applyAlignment="1">
      <alignment vertical="center" wrapText="1"/>
    </xf>
    <xf numFmtId="0" fontId="69" fillId="0" borderId="0" xfId="52" applyFont="1" applyAlignment="1">
      <alignment vertical="center"/>
    </xf>
    <xf numFmtId="0" fontId="7" fillId="0" borderId="38" xfId="52" applyFont="1" applyBorder="1" applyAlignment="1">
      <alignment vertical="center" wrapText="1"/>
    </xf>
    <xf numFmtId="49" fontId="33" fillId="0" borderId="0" xfId="100">
      <alignment vertical="top"/>
    </xf>
    <xf numFmtId="49" fontId="0" fillId="0" borderId="19" xfId="0" applyBorder="1">
      <alignment vertical="top"/>
    </xf>
    <xf numFmtId="14" fontId="44" fillId="0" borderId="5" xfId="50" applyNumberFormat="1" applyFont="1" applyBorder="1" applyAlignment="1">
      <alignment horizontal="center" vertical="center" wrapText="1"/>
    </xf>
    <xf numFmtId="14" fontId="7" fillId="0" borderId="5" xfId="50" applyNumberFormat="1" applyFont="1" applyBorder="1" applyAlignment="1">
      <alignment horizontal="left" vertical="center" wrapText="1" indent="1"/>
    </xf>
    <xf numFmtId="49" fontId="68" fillId="10" borderId="8" xfId="38" applyFont="1" applyFill="1" applyBorder="1" applyAlignment="1">
      <alignment horizontal="center" vertical="center" wrapText="1"/>
    </xf>
    <xf numFmtId="0" fontId="26" fillId="0" borderId="0" xfId="52" applyFont="1" applyAlignment="1">
      <alignment horizontal="center" vertical="top" wrapText="1"/>
    </xf>
    <xf numFmtId="14" fontId="7" fillId="7" borderId="5" xfId="50" applyNumberFormat="1" applyFont="1" applyFill="1" applyBorder="1" applyAlignment="1">
      <alignment horizontal="left" vertical="center" wrapText="1" indent="1"/>
    </xf>
    <xf numFmtId="0" fontId="7" fillId="0" borderId="5" xfId="52" applyFont="1" applyBorder="1" applyAlignment="1">
      <alignment vertical="center" wrapText="1"/>
    </xf>
    <xf numFmtId="0" fontId="7" fillId="10" borderId="8" xfId="52" applyFont="1" applyFill="1" applyBorder="1" applyAlignment="1">
      <alignment vertical="center" wrapText="1"/>
    </xf>
    <xf numFmtId="0" fontId="50" fillId="10" borderId="9" xfId="52" applyFont="1" applyFill="1" applyBorder="1" applyAlignment="1">
      <alignment vertical="center" wrapText="1"/>
    </xf>
    <xf numFmtId="49" fontId="7" fillId="0" borderId="5" xfId="52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5" xfId="43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7" fillId="0" borderId="0" xfId="43" applyFont="1" applyAlignment="1">
      <alignment horizontal="center" vertical="center" wrapText="1"/>
    </xf>
    <xf numFmtId="0" fontId="77" fillId="0" borderId="0" xfId="50" applyFont="1" applyAlignment="1">
      <alignment horizontal="center" vertical="center" wrapText="1"/>
    </xf>
    <xf numFmtId="0" fontId="77" fillId="0" borderId="0" xfId="0" applyNumberFormat="1" applyFont="1" applyBorder="1" applyAlignment="1">
      <alignment horizontal="center" vertical="center"/>
    </xf>
    <xf numFmtId="0" fontId="7" fillId="0" borderId="5" xfId="43" applyFont="1" applyBorder="1" applyAlignment="1">
      <alignment horizontal="left" vertical="center" wrapText="1" indent="1"/>
    </xf>
    <xf numFmtId="0" fontId="7" fillId="0" borderId="5" xfId="43" applyFont="1" applyBorder="1" applyAlignment="1">
      <alignment horizontal="left" vertical="center" wrapText="1" indent="2"/>
    </xf>
    <xf numFmtId="0" fontId="7" fillId="0" borderId="5" xfId="43" applyFont="1" applyBorder="1" applyAlignment="1">
      <alignment horizontal="left" vertical="center" wrapText="1" indent="3"/>
    </xf>
    <xf numFmtId="0" fontId="7" fillId="0" borderId="5" xfId="43" applyFont="1" applyBorder="1" applyAlignment="1">
      <alignment horizontal="left" vertical="center" wrapText="1" indent="4"/>
    </xf>
    <xf numFmtId="49" fontId="7" fillId="0" borderId="13" xfId="52" applyNumberFormat="1" applyFont="1" applyBorder="1" applyAlignment="1">
      <alignment horizontal="center" vertical="center" wrapText="1"/>
    </xf>
    <xf numFmtId="0" fontId="7" fillId="0" borderId="13" xfId="43" applyFont="1" applyBorder="1" applyAlignment="1">
      <alignment horizontal="left" vertical="center" wrapText="1" indent="2"/>
    </xf>
    <xf numFmtId="0" fontId="7" fillId="0" borderId="13" xfId="50" applyFont="1" applyBorder="1" applyAlignment="1">
      <alignment horizontal="left" vertical="center" wrapText="1"/>
    </xf>
    <xf numFmtId="49" fontId="7" fillId="0" borderId="13" xfId="52" applyNumberFormat="1" applyFont="1" applyBorder="1" applyAlignment="1">
      <alignment vertical="center" wrapText="1"/>
    </xf>
    <xf numFmtId="49" fontId="7" fillId="0" borderId="0" xfId="52" applyNumberFormat="1" applyFont="1" applyAlignment="1">
      <alignment horizontal="center" vertical="center" wrapText="1"/>
    </xf>
    <xf numFmtId="49" fontId="7" fillId="0" borderId="0" xfId="52" applyNumberFormat="1" applyFont="1" applyAlignment="1">
      <alignment vertical="center" wrapText="1"/>
    </xf>
    <xf numFmtId="0" fontId="7" fillId="0" borderId="5" xfId="52" applyFont="1" applyBorder="1" applyAlignment="1">
      <alignment horizontal="left" vertical="top" wrapText="1"/>
    </xf>
    <xf numFmtId="49" fontId="77" fillId="0" borderId="0" xfId="32" applyNumberFormat="1" applyFont="1" applyBorder="1">
      <alignment horizontal="center" vertical="center" wrapText="1"/>
    </xf>
    <xf numFmtId="0" fontId="7" fillId="0" borderId="0" xfId="52" applyFont="1" applyAlignment="1">
      <alignment vertical="center"/>
    </xf>
    <xf numFmtId="0" fontId="7" fillId="0" borderId="18" xfId="52" applyFont="1" applyBorder="1" applyAlignment="1">
      <alignment vertical="center"/>
    </xf>
    <xf numFmtId="49" fontId="0" fillId="0" borderId="19" xfId="0" applyBorder="1" applyAlignment="1">
      <alignment horizontal="left" vertical="center" indent="1"/>
    </xf>
    <xf numFmtId="49" fontId="7" fillId="0" borderId="0" xfId="0" applyFont="1" applyAlignment="1">
      <alignment vertical="top" wrapText="1"/>
    </xf>
    <xf numFmtId="0" fontId="7" fillId="7" borderId="7" xfId="50" applyFont="1" applyFill="1" applyBorder="1" applyAlignment="1">
      <alignment horizontal="left" vertical="center" wrapText="1"/>
    </xf>
    <xf numFmtId="0" fontId="7" fillId="0" borderId="7" xfId="50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7" fillId="0" borderId="0" xfId="98">
      <alignment vertical="top"/>
    </xf>
    <xf numFmtId="14" fontId="79" fillId="0" borderId="0" xfId="49" applyNumberFormat="1" applyFont="1" applyAlignment="1">
      <alignment horizontal="center" vertical="center" wrapText="1"/>
    </xf>
    <xf numFmtId="0" fontId="79" fillId="0" borderId="0" xfId="49" applyFont="1" applyAlignment="1">
      <alignment horizontal="left" vertical="center" wrapText="1"/>
    </xf>
    <xf numFmtId="0" fontId="54" fillId="0" borderId="0" xfId="49" applyFont="1" applyAlignment="1">
      <alignment vertical="center"/>
    </xf>
    <xf numFmtId="0" fontId="79" fillId="0" borderId="0" xfId="49" applyFont="1" applyAlignment="1">
      <alignment horizontal="center" vertical="center" wrapText="1"/>
    </xf>
    <xf numFmtId="0" fontId="80" fillId="0" borderId="0" xfId="49" applyFont="1" applyAlignment="1">
      <alignment horizontal="right" vertical="center" wrapText="1" indent="1"/>
    </xf>
    <xf numFmtId="0" fontId="80" fillId="0" borderId="26" xfId="50" applyFont="1" applyBorder="1" applyAlignment="1">
      <alignment horizontal="center" vertical="center" wrapText="1"/>
    </xf>
    <xf numFmtId="0" fontId="80" fillId="0" borderId="0" xfId="49" applyFont="1" applyAlignment="1">
      <alignment horizontal="center" vertical="center" wrapText="1"/>
    </xf>
    <xf numFmtId="0" fontId="80" fillId="0" borderId="0" xfId="49" applyFont="1" applyAlignment="1">
      <alignment vertical="center" wrapText="1"/>
    </xf>
    <xf numFmtId="0" fontId="54" fillId="0" borderId="0" xfId="49" applyFont="1" applyAlignment="1">
      <alignment horizontal="center" vertical="center" wrapText="1"/>
    </xf>
    <xf numFmtId="0" fontId="81" fillId="0" borderId="0" xfId="49" applyFont="1" applyAlignment="1">
      <alignment vertical="center" wrapText="1"/>
    </xf>
    <xf numFmtId="0" fontId="7" fillId="0" borderId="0" xfId="52" applyFont="1" applyAlignment="1">
      <alignment horizontal="center" vertical="center" wrapText="1"/>
    </xf>
    <xf numFmtId="0" fontId="7" fillId="0" borderId="10" xfId="52" applyFont="1" applyBorder="1" applyAlignment="1">
      <alignment horizontal="center" vertical="center" wrapText="1"/>
    </xf>
    <xf numFmtId="0" fontId="7" fillId="0" borderId="5" xfId="32" applyFont="1" applyBorder="1">
      <alignment horizontal="center" vertical="center" wrapText="1"/>
    </xf>
    <xf numFmtId="0" fontId="83" fillId="0" borderId="0" xfId="39" applyNumberFormat="1" applyFont="1" applyAlignment="1">
      <alignment vertical="center"/>
    </xf>
    <xf numFmtId="0" fontId="80" fillId="0" borderId="0" xfId="43" applyFont="1" applyAlignment="1">
      <alignment vertical="center" wrapText="1"/>
    </xf>
    <xf numFmtId="49" fontId="80" fillId="0" borderId="0" xfId="50" applyNumberFormat="1" applyFont="1" applyAlignment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52" applyFont="1" applyAlignment="1">
      <alignment horizontal="left" vertical="center" wrapText="1"/>
    </xf>
    <xf numFmtId="49" fontId="54" fillId="0" borderId="0" xfId="52" applyNumberFormat="1" applyFont="1" applyAlignment="1">
      <alignment horizontal="center" vertical="center" wrapText="1"/>
    </xf>
    <xf numFmtId="0" fontId="80" fillId="0" borderId="0" xfId="52" applyFont="1" applyAlignment="1">
      <alignment vertical="center" wrapText="1"/>
    </xf>
    <xf numFmtId="0" fontId="79" fillId="0" borderId="0" xfId="52" applyFont="1" applyAlignment="1">
      <alignment vertical="center" wrapText="1"/>
    </xf>
    <xf numFmtId="49" fontId="12" fillId="0" borderId="0" xfId="52" applyNumberFormat="1" applyFont="1" applyAlignment="1">
      <alignment horizontal="center" vertical="center" wrapText="1"/>
    </xf>
    <xf numFmtId="0" fontId="7" fillId="0" borderId="0" xfId="54" applyFont="1" applyAlignment="1">
      <alignment horizontal="center" vertical="center" wrapText="1"/>
    </xf>
    <xf numFmtId="0" fontId="9" fillId="0" borderId="0" xfId="52" applyFont="1" applyAlignment="1">
      <alignment horizontal="center" vertical="center" wrapText="1"/>
    </xf>
    <xf numFmtId="0" fontId="7" fillId="0" borderId="28" xfId="52" applyFont="1" applyBorder="1" applyAlignment="1">
      <alignment horizontal="center" vertical="center" wrapText="1"/>
    </xf>
    <xf numFmtId="4" fontId="7" fillId="0" borderId="0" xfId="52" applyNumberFormat="1" applyFont="1" applyAlignment="1">
      <alignment horizontal="right" vertical="center" wrapText="1"/>
    </xf>
    <xf numFmtId="9" fontId="9" fillId="0" borderId="0" xfId="38" applyNumberFormat="1" applyFont="1" applyBorder="1" applyAlignment="1">
      <alignment horizontal="center" vertical="center" wrapText="1"/>
    </xf>
    <xf numFmtId="49" fontId="79" fillId="0" borderId="0" xfId="52" applyNumberFormat="1" applyFont="1" applyAlignment="1">
      <alignment horizontal="center" vertical="center" wrapText="1"/>
    </xf>
    <xf numFmtId="49" fontId="80" fillId="0" borderId="0" xfId="52" applyNumberFormat="1" applyFont="1" applyAlignment="1">
      <alignment horizontal="center" vertical="center" wrapText="1"/>
    </xf>
    <xf numFmtId="49" fontId="37" fillId="10" borderId="7" xfId="99" applyFont="1" applyFill="1" applyBorder="1" applyAlignment="1">
      <alignment horizontal="right" vertical="center"/>
    </xf>
    <xf numFmtId="49" fontId="37" fillId="10" borderId="9" xfId="99" applyFont="1" applyFill="1" applyBorder="1" applyAlignment="1">
      <alignment horizontal="right" vertical="center"/>
    </xf>
    <xf numFmtId="0" fontId="0" fillId="0" borderId="0" xfId="52" applyFont="1" applyAlignment="1">
      <alignment vertical="center"/>
    </xf>
    <xf numFmtId="0" fontId="10" fillId="0" borderId="0" xfId="52" applyFont="1" applyAlignment="1">
      <alignment horizontal="right" vertical="top" wrapText="1"/>
    </xf>
    <xf numFmtId="0" fontId="7" fillId="0" borderId="0" xfId="109" applyFont="1"/>
    <xf numFmtId="49" fontId="26" fillId="0" borderId="41" xfId="32" applyNumberFormat="1" applyFont="1" applyBorder="1">
      <alignment horizontal="center" vertical="center" wrapText="1"/>
    </xf>
    <xf numFmtId="0" fontId="7" fillId="0" borderId="0" xfId="109" applyFont="1" applyAlignment="1">
      <alignment horizontal="center" wrapText="1"/>
    </xf>
    <xf numFmtId="49" fontId="7" fillId="0" borderId="28" xfId="52" applyNumberFormat="1" applyFont="1" applyBorder="1" applyAlignment="1">
      <alignment horizontal="center" vertical="center" wrapText="1"/>
    </xf>
    <xf numFmtId="0" fontId="7" fillId="0" borderId="28" xfId="52" applyFont="1" applyBorder="1" applyAlignment="1">
      <alignment horizontal="left" vertical="center" wrapText="1"/>
    </xf>
    <xf numFmtId="49" fontId="7" fillId="11" borderId="28" xfId="50" applyNumberFormat="1" applyFont="1" applyFill="1" applyBorder="1" applyAlignment="1">
      <alignment horizontal="left" vertical="center" wrapText="1"/>
    </xf>
    <xf numFmtId="4" fontId="7" fillId="7" borderId="28" xfId="52" applyNumberFormat="1" applyFont="1" applyFill="1" applyBorder="1" applyAlignment="1">
      <alignment horizontal="right" vertical="center" wrapText="1"/>
    </xf>
    <xf numFmtId="0" fontId="50" fillId="0" borderId="0" xfId="109" applyFont="1" applyAlignment="1">
      <alignment horizontal="center" wrapText="1"/>
    </xf>
    <xf numFmtId="0" fontId="7" fillId="0" borderId="43" xfId="52" applyFont="1" applyBorder="1" applyAlignment="1">
      <alignment horizontal="center" vertical="center" wrapText="1"/>
    </xf>
    <xf numFmtId="49" fontId="84" fillId="10" borderId="46" xfId="38" applyFont="1" applyFill="1" applyBorder="1" applyAlignment="1">
      <alignment horizontal="left" vertical="center"/>
    </xf>
    <xf numFmtId="49" fontId="37" fillId="10" borderId="48" xfId="38" applyFont="1" applyFill="1" applyBorder="1" applyAlignment="1">
      <alignment horizontal="left" vertical="center" indent="2"/>
    </xf>
    <xf numFmtId="49" fontId="37" fillId="10" borderId="47" xfId="38" applyFont="1" applyFill="1" applyBorder="1" applyAlignment="1">
      <alignment horizontal="left" vertical="center" indent="1"/>
    </xf>
    <xf numFmtId="49" fontId="37" fillId="10" borderId="47" xfId="38" applyFont="1" applyFill="1" applyBorder="1" applyAlignment="1">
      <alignment horizontal="left" vertical="center"/>
    </xf>
    <xf numFmtId="49" fontId="7" fillId="0" borderId="45" xfId="52" applyNumberFormat="1" applyFont="1" applyBorder="1" applyAlignment="1">
      <alignment horizontal="center" vertical="center" wrapText="1"/>
    </xf>
    <xf numFmtId="0" fontId="7" fillId="0" borderId="45" xfId="52" applyFont="1" applyBorder="1" applyAlignment="1">
      <alignment horizontal="center" vertical="center" wrapText="1"/>
    </xf>
    <xf numFmtId="4" fontId="7" fillId="7" borderId="45" xfId="52" applyNumberFormat="1" applyFont="1" applyFill="1" applyBorder="1" applyAlignment="1">
      <alignment horizontal="right" vertical="center" wrapText="1"/>
    </xf>
    <xf numFmtId="49" fontId="84" fillId="10" borderId="51" xfId="38" applyFont="1" applyFill="1" applyBorder="1" applyAlignment="1">
      <alignment horizontal="left" vertical="center" indent="1"/>
    </xf>
    <xf numFmtId="49" fontId="84" fillId="10" borderId="46" xfId="38" applyFont="1" applyFill="1" applyBorder="1" applyAlignment="1">
      <alignment horizontal="left" vertical="center" indent="1"/>
    </xf>
    <xf numFmtId="0" fontId="50" fillId="0" borderId="0" xfId="109" applyFont="1"/>
    <xf numFmtId="0" fontId="7" fillId="0" borderId="28" xfId="52" applyFont="1" applyBorder="1" applyAlignment="1">
      <alignment horizontal="left" vertical="center" wrapText="1" indent="1"/>
    </xf>
    <xf numFmtId="0" fontId="7" fillId="0" borderId="28" xfId="52" applyFont="1" applyBorder="1" applyAlignment="1">
      <alignment horizontal="left" vertical="center" wrapText="1" indent="2"/>
    </xf>
    <xf numFmtId="0" fontId="52" fillId="0" borderId="0" xfId="109" applyFont="1"/>
    <xf numFmtId="0" fontId="7" fillId="0" borderId="0" xfId="32" applyFont="1" applyBorder="1" applyAlignment="1">
      <alignment vertical="top" wrapText="1"/>
    </xf>
    <xf numFmtId="0" fontId="7" fillId="0" borderId="0" xfId="32" applyFont="1" applyBorder="1" applyAlignment="1">
      <alignment horizontal="left" vertical="top" wrapText="1"/>
    </xf>
    <xf numFmtId="0" fontId="10" fillId="0" borderId="0" xfId="52" applyFont="1" applyAlignment="1">
      <alignment vertical="top"/>
    </xf>
    <xf numFmtId="49" fontId="12" fillId="0" borderId="0" xfId="99" applyFont="1" applyFill="1" applyBorder="1">
      <alignment vertical="top"/>
    </xf>
    <xf numFmtId="49" fontId="0" fillId="0" borderId="0" xfId="99" applyFont="1" applyFill="1" applyBorder="1">
      <alignment vertical="top"/>
    </xf>
    <xf numFmtId="49" fontId="26" fillId="0" borderId="0" xfId="99" applyFont="1" applyFill="1" applyBorder="1" applyAlignment="1">
      <alignment horizontal="center" vertical="center"/>
    </xf>
    <xf numFmtId="49" fontId="47" fillId="0" borderId="0" xfId="99" applyFont="1" applyFill="1" applyBorder="1">
      <alignment vertical="top"/>
    </xf>
    <xf numFmtId="0" fontId="87" fillId="0" borderId="0" xfId="52" applyFont="1" applyAlignment="1">
      <alignment vertical="center" wrapText="1"/>
    </xf>
    <xf numFmtId="0" fontId="7" fillId="7" borderId="5" xfId="52" applyFont="1" applyFill="1" applyBorder="1" applyAlignment="1">
      <alignment horizontal="right" vertical="center" wrapText="1"/>
    </xf>
    <xf numFmtId="49" fontId="7" fillId="0" borderId="42" xfId="52" applyNumberFormat="1" applyFont="1" applyBorder="1" applyAlignment="1">
      <alignment horizontal="center" vertical="center" wrapText="1"/>
    </xf>
    <xf numFmtId="0" fontId="7" fillId="0" borderId="10" xfId="52" applyFont="1" applyBorder="1" applyAlignment="1">
      <alignment vertical="top" wrapText="1"/>
    </xf>
    <xf numFmtId="0" fontId="7" fillId="0" borderId="10" xfId="52" applyFont="1" applyBorder="1" applyAlignment="1">
      <alignment vertical="center" wrapText="1"/>
    </xf>
    <xf numFmtId="0" fontId="7" fillId="0" borderId="16" xfId="52" applyFont="1" applyBorder="1" applyAlignment="1">
      <alignment vertical="center" wrapText="1"/>
    </xf>
    <xf numFmtId="49" fontId="7" fillId="9" borderId="5" xfId="52" applyNumberFormat="1" applyFont="1" applyFill="1" applyBorder="1" applyAlignment="1" applyProtection="1">
      <alignment vertical="center" wrapText="1"/>
      <protection locked="0"/>
    </xf>
    <xf numFmtId="49" fontId="7" fillId="10" borderId="7" xfId="52" applyNumberFormat="1" applyFont="1" applyFill="1" applyBorder="1" applyAlignment="1">
      <alignment vertical="center" wrapText="1"/>
    </xf>
    <xf numFmtId="4" fontId="7" fillId="7" borderId="10" xfId="52" applyNumberFormat="1" applyFont="1" applyFill="1" applyBorder="1" applyAlignment="1">
      <alignment horizontal="right" vertical="center" wrapText="1"/>
    </xf>
    <xf numFmtId="0" fontId="69" fillId="0" borderId="0" xfId="52" applyFont="1" applyAlignment="1">
      <alignment vertical="center" wrapText="1"/>
    </xf>
    <xf numFmtId="49" fontId="26" fillId="0" borderId="19" xfId="32" applyNumberFormat="1" applyFont="1" applyBorder="1">
      <alignment horizontal="center" vertical="center" wrapText="1"/>
    </xf>
    <xf numFmtId="0" fontId="26" fillId="0" borderId="19" xfId="32" applyFont="1" applyBorder="1">
      <alignment horizontal="center" vertical="center" wrapText="1"/>
    </xf>
    <xf numFmtId="0" fontId="88" fillId="0" borderId="0" xfId="52" applyFont="1" applyAlignment="1">
      <alignment vertical="center" wrapText="1"/>
    </xf>
    <xf numFmtId="49" fontId="7" fillId="11" borderId="5" xfId="50" applyNumberFormat="1" applyFont="1" applyFill="1" applyBorder="1" applyAlignment="1">
      <alignment horizontal="left" vertical="center" wrapText="1"/>
    </xf>
    <xf numFmtId="49" fontId="0" fillId="0" borderId="5" xfId="116" applyFont="1" applyFill="1" applyBorder="1" applyAlignment="1">
      <alignment horizontal="center" vertical="center"/>
    </xf>
    <xf numFmtId="49" fontId="0" fillId="0" borderId="0" xfId="114" applyFont="1" applyFill="1">
      <alignment vertical="top"/>
    </xf>
    <xf numFmtId="49" fontId="0" fillId="8" borderId="0" xfId="114" applyFont="1" applyFill="1">
      <alignment vertical="top"/>
    </xf>
    <xf numFmtId="49" fontId="50" fillId="8" borderId="0" xfId="114" applyFont="1" applyFill="1">
      <alignment vertical="top"/>
    </xf>
    <xf numFmtId="49" fontId="54" fillId="8" borderId="0" xfId="114" applyFont="1" applyFill="1">
      <alignment vertical="top"/>
    </xf>
    <xf numFmtId="49" fontId="54" fillId="0" borderId="0" xfId="114" applyFont="1" applyFill="1">
      <alignment vertical="top"/>
    </xf>
    <xf numFmtId="49" fontId="50" fillId="0" borderId="0" xfId="114" applyFont="1" applyFill="1">
      <alignment vertical="top"/>
    </xf>
    <xf numFmtId="0" fontId="50" fillId="0" borderId="0" xfId="114" applyNumberFormat="1" applyFont="1" applyFill="1">
      <alignment vertical="top"/>
    </xf>
    <xf numFmtId="0" fontId="56" fillId="0" borderId="0" xfId="114" applyNumberFormat="1" applyFont="1" applyFill="1">
      <alignment vertical="top"/>
    </xf>
    <xf numFmtId="0" fontId="89" fillId="0" borderId="0" xfId="114" applyNumberFormat="1" applyFont="1" applyFill="1">
      <alignment vertical="top"/>
    </xf>
    <xf numFmtId="4" fontId="7" fillId="9" borderId="28" xfId="52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2" applyNumberFormat="1" applyFont="1" applyBorder="1" applyAlignment="1">
      <alignment horizontal="center" vertical="center" wrapText="1"/>
    </xf>
    <xf numFmtId="0" fontId="88" fillId="0" borderId="0" xfId="109" applyFont="1"/>
    <xf numFmtId="0" fontId="87" fillId="0" borderId="0" xfId="109" applyFont="1"/>
    <xf numFmtId="0" fontId="90" fillId="0" borderId="0" xfId="109" applyFont="1" applyAlignment="1">
      <alignment horizontal="right" vertical="top"/>
    </xf>
    <xf numFmtId="0" fontId="74" fillId="0" borderId="0" xfId="52" applyFont="1" applyAlignment="1">
      <alignment vertical="center" wrapText="1"/>
    </xf>
    <xf numFmtId="1" fontId="7" fillId="9" borderId="7" xfId="52" applyNumberFormat="1" applyFont="1" applyFill="1" applyBorder="1" applyAlignment="1" applyProtection="1">
      <alignment horizontal="left" vertical="center" wrapText="1" indent="1"/>
      <protection locked="0"/>
    </xf>
    <xf numFmtId="49" fontId="37" fillId="10" borderId="49" xfId="38" applyFont="1" applyFill="1" applyBorder="1" applyAlignment="1">
      <alignment horizontal="left" vertical="center"/>
    </xf>
    <xf numFmtId="49" fontId="37" fillId="10" borderId="49" xfId="38" applyFont="1" applyFill="1" applyBorder="1" applyAlignment="1">
      <alignment horizontal="left" vertical="center" indent="1"/>
    </xf>
    <xf numFmtId="49" fontId="84" fillId="10" borderId="52" xfId="38" applyFont="1" applyFill="1" applyBorder="1" applyAlignment="1">
      <alignment horizontal="left" vertical="center" indent="1"/>
    </xf>
    <xf numFmtId="49" fontId="37" fillId="10" borderId="48" xfId="38" applyFont="1" applyFill="1" applyBorder="1" applyAlignment="1">
      <alignment horizontal="left" vertical="center"/>
    </xf>
    <xf numFmtId="49" fontId="37" fillId="10" borderId="48" xfId="38" applyFont="1" applyFill="1" applyBorder="1" applyAlignment="1">
      <alignment horizontal="left" vertical="center" indent="1"/>
    </xf>
    <xf numFmtId="49" fontId="86" fillId="0" borderId="5" xfId="38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top" wrapText="1"/>
    </xf>
    <xf numFmtId="49" fontId="7" fillId="0" borderId="5" xfId="0" applyFont="1" applyBorder="1" applyAlignment="1">
      <alignment vertical="top" wrapText="1"/>
    </xf>
    <xf numFmtId="0" fontId="50" fillId="0" borderId="50" xfId="109" applyFont="1" applyBorder="1"/>
    <xf numFmtId="49" fontId="7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2" applyNumberFormat="1" applyFont="1" applyFill="1" applyBorder="1" applyAlignment="1" applyProtection="1">
      <alignment horizontal="right" vertical="center" wrapText="1"/>
      <protection locked="0"/>
    </xf>
    <xf numFmtId="49" fontId="7" fillId="9" borderId="7" xfId="5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2" applyNumberFormat="1" applyFont="1" applyBorder="1" applyAlignment="1">
      <alignment vertical="center" wrapText="1"/>
    </xf>
    <xf numFmtId="49" fontId="7" fillId="0" borderId="0" xfId="52" applyNumberFormat="1" applyFont="1" applyAlignment="1">
      <alignment horizontal="center" vertical="top" wrapText="1"/>
    </xf>
    <xf numFmtId="0" fontId="7" fillId="0" borderId="9" xfId="52" applyFont="1" applyBorder="1" applyAlignment="1">
      <alignment vertical="top" wrapText="1"/>
    </xf>
    <xf numFmtId="49" fontId="7" fillId="9" borderId="7" xfId="52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39" xfId="52" applyFont="1" applyBorder="1" applyAlignment="1">
      <alignment vertical="center" wrapText="1"/>
    </xf>
    <xf numFmtId="49" fontId="7" fillId="9" borderId="28" xfId="52" applyNumberFormat="1" applyFont="1" applyFill="1" applyBorder="1" applyAlignment="1" applyProtection="1">
      <alignment horizontal="left" vertical="center" wrapText="1"/>
      <protection locked="0"/>
    </xf>
    <xf numFmtId="49" fontId="7" fillId="0" borderId="28" xfId="38" applyBorder="1" applyAlignment="1">
      <alignment horizontal="center" vertical="center" wrapText="1"/>
    </xf>
    <xf numFmtId="0" fontId="7" fillId="0" borderId="16" xfId="113" applyFont="1" applyBorder="1" applyAlignment="1">
      <alignment vertical="center" wrapText="1"/>
    </xf>
    <xf numFmtId="0" fontId="54" fillId="0" borderId="0" xfId="52" applyFont="1" applyAlignment="1">
      <alignment horizontal="center" vertical="center" wrapText="1"/>
    </xf>
    <xf numFmtId="0" fontId="7" fillId="0" borderId="16" xfId="52" applyFont="1" applyBorder="1" applyAlignment="1">
      <alignment horizontal="center" vertical="center" wrapText="1"/>
    </xf>
    <xf numFmtId="0" fontId="0" fillId="0" borderId="0" xfId="114" applyNumberFormat="1" applyFont="1" applyFill="1">
      <alignment vertical="top"/>
    </xf>
    <xf numFmtId="9" fontId="9" fillId="0" borderId="5" xfId="114" applyNumberFormat="1" applyFont="1" applyFill="1" applyBorder="1" applyAlignment="1">
      <alignment horizontal="center" vertical="center" wrapText="1"/>
    </xf>
    <xf numFmtId="0" fontId="54" fillId="0" borderId="5" xfId="52" applyFont="1" applyBorder="1" applyAlignment="1">
      <alignment horizontal="left" vertical="center" wrapText="1"/>
    </xf>
    <xf numFmtId="49" fontId="37" fillId="10" borderId="7" xfId="114" applyFont="1" applyFill="1" applyBorder="1" applyAlignment="1">
      <alignment horizontal="left" vertical="center"/>
    </xf>
    <xf numFmtId="49" fontId="37" fillId="10" borderId="8" xfId="114" applyFont="1" applyFill="1" applyBorder="1" applyAlignment="1">
      <alignment horizontal="left" vertical="center" indent="1"/>
    </xf>
    <xf numFmtId="49" fontId="37" fillId="10" borderId="8" xfId="114" applyFont="1" applyFill="1" applyBorder="1" applyAlignment="1">
      <alignment horizontal="left" vertical="center"/>
    </xf>
    <xf numFmtId="49" fontId="37" fillId="10" borderId="9" xfId="114" applyFont="1" applyFill="1" applyBorder="1" applyAlignment="1">
      <alignment horizontal="left" vertical="center" indent="1"/>
    </xf>
    <xf numFmtId="9" fontId="9" fillId="0" borderId="16" xfId="114" applyNumberFormat="1" applyFont="1" applyFill="1" applyBorder="1" applyAlignment="1">
      <alignment horizontal="center" vertical="center" wrapText="1"/>
    </xf>
    <xf numFmtId="0" fontId="54" fillId="0" borderId="10" xfId="52" applyFont="1" applyBorder="1" applyAlignment="1">
      <alignment horizontal="left" vertical="center" wrapText="1"/>
    </xf>
    <xf numFmtId="0" fontId="0" fillId="0" borderId="5" xfId="52" applyFont="1" applyBorder="1" applyAlignment="1">
      <alignment horizontal="left" vertical="center" wrapText="1"/>
    </xf>
    <xf numFmtId="4" fontId="31" fillId="7" borderId="5" xfId="52" applyNumberFormat="1" applyFont="1" applyFill="1" applyBorder="1" applyAlignment="1">
      <alignment horizontal="right" vertical="center" wrapText="1"/>
    </xf>
    <xf numFmtId="49" fontId="31" fillId="9" borderId="5" xfId="52" applyNumberFormat="1" applyFont="1" applyFill="1" applyBorder="1" applyAlignment="1" applyProtection="1">
      <alignment horizontal="left" vertical="center" wrapText="1"/>
      <protection locked="0"/>
    </xf>
    <xf numFmtId="4" fontId="31" fillId="9" borderId="5" xfId="52" applyNumberFormat="1" applyFont="1" applyFill="1" applyBorder="1" applyAlignment="1" applyProtection="1">
      <alignment horizontal="right" vertical="center" wrapText="1"/>
      <protection locked="0"/>
    </xf>
    <xf numFmtId="4" fontId="50" fillId="0" borderId="5" xfId="52" applyNumberFormat="1" applyFont="1" applyBorder="1" applyAlignment="1">
      <alignment horizontal="right" vertical="center" wrapText="1"/>
    </xf>
    <xf numFmtId="49" fontId="0" fillId="10" borderId="8" xfId="116" applyFont="1" applyFill="1" applyBorder="1" applyAlignment="1">
      <alignment horizontal="center" vertical="center"/>
    </xf>
    <xf numFmtId="49" fontId="37" fillId="10" borderId="8" xfId="116" applyFont="1" applyFill="1" applyBorder="1" applyAlignment="1">
      <alignment horizontal="left" vertical="center"/>
    </xf>
    <xf numFmtId="49" fontId="37" fillId="10" borderId="9" xfId="116" applyFont="1" applyFill="1" applyBorder="1" applyAlignment="1">
      <alignment horizontal="left" vertical="center" indent="1"/>
    </xf>
    <xf numFmtId="49" fontId="0" fillId="0" borderId="21" xfId="50" applyNumberFormat="1" applyFont="1" applyBorder="1" applyAlignment="1">
      <alignment horizontal="center" vertical="center" wrapText="1"/>
    </xf>
    <xf numFmtId="49" fontId="9" fillId="10" borderId="17" xfId="38" applyFont="1" applyFill="1" applyBorder="1" applyAlignment="1">
      <alignment horizontal="right" vertical="center" wrapText="1"/>
    </xf>
    <xf numFmtId="49" fontId="31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52" applyNumberFormat="1" applyFont="1" applyBorder="1" applyAlignment="1">
      <alignment horizontal="center" vertical="center" wrapText="1"/>
    </xf>
    <xf numFmtId="49" fontId="0" fillId="10" borderId="17" xfId="116" applyFont="1" applyFill="1" applyBorder="1" applyAlignment="1">
      <alignment horizontal="center" vertical="center"/>
    </xf>
    <xf numFmtId="0" fontId="31" fillId="0" borderId="5" xfId="52" applyFont="1" applyBorder="1" applyAlignment="1">
      <alignment vertical="center" wrapText="1"/>
    </xf>
    <xf numFmtId="49" fontId="31" fillId="0" borderId="20" xfId="52" applyNumberFormat="1" applyFont="1" applyBorder="1" applyAlignment="1">
      <alignment horizontal="center" vertical="center" wrapText="1"/>
    </xf>
    <xf numFmtId="0" fontId="7" fillId="0" borderId="5" xfId="114" applyNumberFormat="1" applyFont="1" applyFill="1" applyBorder="1" applyAlignment="1">
      <alignment horizontal="left" vertical="center" indent="1"/>
    </xf>
    <xf numFmtId="0" fontId="54" fillId="0" borderId="5" xfId="52" applyFont="1" applyBorder="1" applyAlignment="1">
      <alignment vertical="center" wrapText="1"/>
    </xf>
    <xf numFmtId="0" fontId="37" fillId="0" borderId="5" xfId="114" applyNumberFormat="1" applyFont="1" applyFill="1" applyBorder="1" applyAlignment="1">
      <alignment horizontal="left" vertical="center" indent="1"/>
    </xf>
    <xf numFmtId="0" fontId="80" fillId="0" borderId="50" xfId="109" applyFont="1" applyBorder="1" applyAlignment="1">
      <alignment horizontal="center" wrapText="1"/>
    </xf>
    <xf numFmtId="0" fontId="80" fillId="0" borderId="53" xfId="109" applyFont="1" applyBorder="1" applyAlignment="1">
      <alignment horizontal="center" wrapText="1"/>
    </xf>
    <xf numFmtId="0" fontId="54" fillId="0" borderId="53" xfId="109" applyFont="1" applyBorder="1" applyAlignment="1">
      <alignment horizontal="center" wrapText="1"/>
    </xf>
    <xf numFmtId="49" fontId="91" fillId="0" borderId="15" xfId="38" applyFont="1" applyBorder="1" applyAlignment="1">
      <alignment horizontal="left" vertical="center"/>
    </xf>
    <xf numFmtId="0" fontId="54" fillId="0" borderId="11" xfId="109" applyFont="1" applyBorder="1"/>
    <xf numFmtId="0" fontId="54" fillId="0" borderId="53" xfId="109" applyFont="1" applyBorder="1"/>
    <xf numFmtId="0" fontId="54" fillId="0" borderId="50" xfId="109" applyFont="1" applyBorder="1"/>
    <xf numFmtId="49" fontId="91" fillId="0" borderId="16" xfId="38" applyFont="1" applyBorder="1" applyAlignment="1">
      <alignment horizontal="left" vertical="center"/>
    </xf>
    <xf numFmtId="0" fontId="79" fillId="0" borderId="0" xfId="49" applyFont="1" applyAlignment="1">
      <alignment vertical="center" wrapText="1"/>
    </xf>
    <xf numFmtId="0" fontId="81" fillId="0" borderId="0" xfId="49" applyFont="1" applyAlignment="1">
      <alignment horizontal="center" vertical="center" wrapText="1"/>
    </xf>
    <xf numFmtId="49" fontId="80" fillId="0" borderId="0" xfId="49" applyNumberFormat="1" applyFont="1" applyAlignment="1">
      <alignment horizontal="center" vertical="center" wrapText="1"/>
    </xf>
    <xf numFmtId="14" fontId="80" fillId="0" borderId="0" xfId="49" applyNumberFormat="1" applyFont="1" applyAlignment="1">
      <alignment horizontal="center" vertical="center" wrapText="1"/>
    </xf>
    <xf numFmtId="0" fontId="80" fillId="0" borderId="0" xfId="49" applyFont="1" applyAlignment="1">
      <alignment vertical="center"/>
    </xf>
    <xf numFmtId="0" fontId="92" fillId="0" borderId="5" xfId="52" applyFont="1" applyBorder="1" applyAlignment="1">
      <alignment horizontal="left" vertical="center" wrapText="1" indent="2"/>
    </xf>
    <xf numFmtId="49" fontId="80" fillId="0" borderId="5" xfId="52" applyNumberFormat="1" applyFont="1" applyBorder="1" applyAlignment="1">
      <alignment vertical="center" wrapText="1"/>
    </xf>
    <xf numFmtId="0" fontId="80" fillId="0" borderId="5" xfId="52" applyFont="1" applyBorder="1" applyAlignment="1">
      <alignment horizontal="left" vertical="center" wrapText="1"/>
    </xf>
    <xf numFmtId="4" fontId="80" fillId="0" borderId="5" xfId="52" applyNumberFormat="1" applyFont="1" applyBorder="1" applyAlignment="1">
      <alignment horizontal="right" vertical="center" wrapText="1"/>
    </xf>
    <xf numFmtId="0" fontId="80" fillId="0" borderId="5" xfId="52" applyFont="1" applyBorder="1" applyAlignment="1">
      <alignment horizontal="left" vertical="center" wrapText="1" indent="3"/>
    </xf>
    <xf numFmtId="0" fontId="80" fillId="0" borderId="39" xfId="52" applyFont="1" applyBorder="1" applyAlignment="1">
      <alignment horizontal="center" vertical="center" wrapText="1"/>
    </xf>
    <xf numFmtId="0" fontId="92" fillId="0" borderId="0" xfId="52" applyFont="1" applyAlignment="1">
      <alignment vertical="center" wrapText="1"/>
    </xf>
    <xf numFmtId="49" fontId="80" fillId="0" borderId="10" xfId="52" applyNumberFormat="1" applyFont="1" applyBorder="1" applyAlignment="1">
      <alignment horizontal="center" vertical="center" wrapText="1"/>
    </xf>
    <xf numFmtId="0" fontId="80" fillId="0" borderId="5" xfId="52" applyFont="1" applyBorder="1" applyAlignment="1">
      <alignment vertical="center" wrapText="1"/>
    </xf>
    <xf numFmtId="49" fontId="80" fillId="0" borderId="5" xfId="52" applyNumberFormat="1" applyFont="1" applyBorder="1" applyAlignment="1">
      <alignment horizontal="left" vertical="center" wrapText="1"/>
    </xf>
    <xf numFmtId="0" fontId="80" fillId="0" borderId="5" xfId="52" applyFont="1" applyBorder="1" applyAlignment="1">
      <alignment horizontal="center" vertical="center" wrapText="1"/>
    </xf>
    <xf numFmtId="0" fontId="80" fillId="0" borderId="5" xfId="52" applyFont="1" applyBorder="1" applyAlignment="1">
      <alignment horizontal="left" vertical="center" wrapText="1" indent="2"/>
    </xf>
    <xf numFmtId="49" fontId="80" fillId="0" borderId="39" xfId="52" applyNumberFormat="1" applyFont="1" applyBorder="1" applyAlignment="1">
      <alignment horizontal="center" vertical="center" wrapText="1"/>
    </xf>
    <xf numFmtId="0" fontId="7" fillId="0" borderId="39" xfId="52" applyFont="1" applyBorder="1" applyAlignment="1">
      <alignment horizontal="center" vertical="center" wrapText="1"/>
    </xf>
    <xf numFmtId="0" fontId="80" fillId="0" borderId="10" xfId="52" applyFont="1" applyBorder="1" applyAlignment="1">
      <alignment vertical="center" wrapText="1"/>
    </xf>
    <xf numFmtId="49" fontId="80" fillId="0" borderId="5" xfId="50" applyNumberFormat="1" applyFont="1" applyBorder="1" applyAlignment="1">
      <alignment horizontal="left" vertical="center" wrapText="1"/>
    </xf>
    <xf numFmtId="0" fontId="80" fillId="0" borderId="10" xfId="52" applyFont="1" applyBorder="1" applyAlignment="1">
      <alignment horizontal="center" vertical="center" wrapText="1"/>
    </xf>
    <xf numFmtId="9" fontId="94" fillId="0" borderId="5" xfId="114" applyNumberFormat="1" applyFont="1" applyFill="1" applyBorder="1" applyAlignment="1">
      <alignment horizontal="center" vertical="center" wrapText="1"/>
    </xf>
    <xf numFmtId="0" fontId="93" fillId="0" borderId="0" xfId="52" applyFont="1" applyAlignment="1">
      <alignment vertical="center" wrapText="1"/>
    </xf>
    <xf numFmtId="49" fontId="0" fillId="0" borderId="13" xfId="0" applyBorder="1">
      <alignment vertical="top"/>
    </xf>
    <xf numFmtId="0" fontId="54" fillId="0" borderId="11" xfId="52" applyFont="1" applyBorder="1" applyAlignment="1">
      <alignment horizontal="left" vertical="center" wrapText="1"/>
    </xf>
    <xf numFmtId="49" fontId="0" fillId="0" borderId="11" xfId="0" applyBorder="1">
      <alignment vertical="top"/>
    </xf>
    <xf numFmtId="0" fontId="92" fillId="0" borderId="5" xfId="52" applyFont="1" applyBorder="1" applyAlignment="1">
      <alignment horizontal="left" vertical="center" wrapText="1" indent="1"/>
    </xf>
    <xf numFmtId="0" fontId="7" fillId="0" borderId="5" xfId="52" applyFont="1" applyBorder="1" applyAlignment="1">
      <alignment horizontal="left" vertical="center" wrapText="1" indent="3"/>
    </xf>
    <xf numFmtId="49" fontId="93" fillId="0" borderId="0" xfId="0" applyFont="1">
      <alignment vertical="top"/>
    </xf>
    <xf numFmtId="0" fontId="80" fillId="0" borderId="10" xfId="52" applyFont="1" applyBorder="1" applyAlignment="1">
      <alignment horizontal="left" vertical="center" wrapText="1" indent="1"/>
    </xf>
    <xf numFmtId="0" fontId="7" fillId="9" borderId="21" xfId="49" applyFill="1" applyBorder="1" applyAlignment="1" applyProtection="1">
      <alignment horizontal="center" vertical="center" wrapText="1"/>
      <protection locked="0"/>
    </xf>
    <xf numFmtId="49" fontId="7" fillId="8" borderId="5" xfId="98" applyFill="1" applyBorder="1" applyAlignment="1">
      <alignment horizontal="center" vertical="center" wrapText="1"/>
    </xf>
    <xf numFmtId="0" fontId="7" fillId="0" borderId="5" xfId="50" applyFont="1" applyBorder="1" applyAlignment="1">
      <alignment horizontal="left" vertical="center" wrapText="1"/>
    </xf>
    <xf numFmtId="0" fontId="74" fillId="0" borderId="0" xfId="52" applyFont="1" applyAlignment="1">
      <alignment horizontal="right" vertical="top" wrapText="1"/>
    </xf>
    <xf numFmtId="0" fontId="80" fillId="0" borderId="5" xfId="52" applyFont="1" applyBorder="1" applyAlignment="1">
      <alignment horizontal="left" vertical="center" wrapText="1" indent="1"/>
    </xf>
    <xf numFmtId="49" fontId="80" fillId="0" borderId="5" xfId="52" applyNumberFormat="1" applyFont="1" applyBorder="1" applyAlignment="1">
      <alignment horizontal="center" vertical="center" wrapText="1"/>
    </xf>
    <xf numFmtId="49" fontId="80" fillId="0" borderId="16" xfId="52" applyNumberFormat="1" applyFont="1" applyBorder="1" applyAlignment="1">
      <alignment horizontal="left" vertical="center" wrapText="1"/>
    </xf>
    <xf numFmtId="0" fontId="80" fillId="0" borderId="16" xfId="52" applyFont="1" applyBorder="1" applyAlignment="1">
      <alignment horizontal="center" vertical="center" wrapText="1"/>
    </xf>
    <xf numFmtId="0" fontId="80" fillId="0" borderId="16" xfId="52" applyFont="1" applyBorder="1" applyAlignment="1">
      <alignment horizontal="left" vertical="center" wrapText="1"/>
    </xf>
    <xf numFmtId="49" fontId="80" fillId="0" borderId="16" xfId="52" applyNumberFormat="1" applyFont="1" applyBorder="1" applyAlignment="1">
      <alignment horizontal="center" vertical="center" wrapText="1"/>
    </xf>
    <xf numFmtId="0" fontId="54" fillId="0" borderId="5" xfId="52" applyFont="1" applyBorder="1" applyAlignment="1">
      <alignment horizontal="center" vertical="center" wrapText="1"/>
    </xf>
    <xf numFmtId="0" fontId="54" fillId="0" borderId="5" xfId="52" applyFont="1" applyBorder="1" applyAlignment="1">
      <alignment horizontal="left" vertical="center" wrapText="1" indent="2"/>
    </xf>
    <xf numFmtId="0" fontId="54" fillId="0" borderId="39" xfId="52" applyFont="1" applyBorder="1" applyAlignment="1">
      <alignment horizontal="center" vertical="center" wrapText="1"/>
    </xf>
    <xf numFmtId="0" fontId="7" fillId="5" borderId="5" xfId="52" applyFont="1" applyFill="1" applyBorder="1" applyAlignment="1" applyProtection="1">
      <alignment horizontal="left" vertical="center" wrapText="1"/>
      <protection locked="0"/>
    </xf>
    <xf numFmtId="4" fontId="7" fillId="9" borderId="5" xfId="52" applyNumberFormat="1" applyFont="1" applyFill="1" applyBorder="1" applyAlignment="1" applyProtection="1">
      <alignment horizontal="right" vertical="center" wrapText="1"/>
      <protection locked="0"/>
    </xf>
    <xf numFmtId="0" fontId="7" fillId="9" borderId="5" xfId="52" applyFont="1" applyFill="1" applyBorder="1" applyAlignment="1" applyProtection="1">
      <alignment horizontal="left" vertical="center" wrapText="1" indent="2"/>
      <protection locked="0"/>
    </xf>
    <xf numFmtId="49" fontId="91" fillId="0" borderId="8" xfId="114" applyFont="1" applyFill="1" applyBorder="1" applyAlignment="1">
      <alignment horizontal="left" vertical="center"/>
    </xf>
    <xf numFmtId="49" fontId="91" fillId="0" borderId="8" xfId="114" applyFont="1" applyFill="1" applyBorder="1" applyAlignment="1">
      <alignment horizontal="left" vertical="center" indent="1"/>
    </xf>
    <xf numFmtId="49" fontId="91" fillId="0" borderId="9" xfId="114" applyFont="1" applyFill="1" applyBorder="1" applyAlignment="1">
      <alignment horizontal="left" vertical="center" indent="1"/>
    </xf>
    <xf numFmtId="0" fontId="91" fillId="0" borderId="5" xfId="114" applyNumberFormat="1" applyFont="1" applyFill="1" applyBorder="1" applyAlignment="1">
      <alignment horizontal="left" vertical="center" indent="1"/>
    </xf>
    <xf numFmtId="0" fontId="7" fillId="0" borderId="5" xfId="114" applyNumberFormat="1" applyFont="1" applyFill="1" applyBorder="1" applyAlignment="1">
      <alignment horizontal="left" vertical="center" wrapText="1"/>
    </xf>
    <xf numFmtId="49" fontId="91" fillId="0" borderId="7" xfId="114" applyFont="1" applyFill="1" applyBorder="1" applyAlignment="1">
      <alignment horizontal="left" vertical="center"/>
    </xf>
    <xf numFmtId="173" fontId="7" fillId="5" borderId="5" xfId="52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2" applyNumberFormat="1" applyFont="1" applyBorder="1" applyAlignment="1">
      <alignment horizontal="right" vertical="center" wrapText="1"/>
    </xf>
    <xf numFmtId="4" fontId="7" fillId="0" borderId="7" xfId="52" applyNumberFormat="1" applyFont="1" applyBorder="1" applyAlignment="1">
      <alignment horizontal="center" vertical="center" wrapText="1"/>
    </xf>
    <xf numFmtId="49" fontId="48" fillId="0" borderId="7" xfId="27" applyNumberFormat="1" applyFill="1" applyBorder="1" applyAlignment="1" applyProtection="1">
      <alignment horizontal="left" vertical="center" wrapText="1"/>
    </xf>
    <xf numFmtId="0" fontId="7" fillId="0" borderId="5" xfId="50" applyFont="1" applyBorder="1" applyAlignment="1" applyProtection="1">
      <alignment horizontal="center" vertical="center" wrapText="1"/>
      <protection locked="0"/>
    </xf>
    <xf numFmtId="0" fontId="7" fillId="0" borderId="0" xfId="52" applyFont="1" applyAlignment="1">
      <alignment vertical="top" wrapText="1"/>
    </xf>
    <xf numFmtId="0" fontId="7" fillId="0" borderId="0" xfId="52" applyFont="1" applyAlignment="1">
      <alignment vertical="top"/>
    </xf>
    <xf numFmtId="0" fontId="74" fillId="0" borderId="0" xfId="52" applyFont="1" applyAlignment="1">
      <alignment vertical="top" wrapText="1"/>
    </xf>
    <xf numFmtId="0" fontId="95" fillId="0" borderId="0" xfId="52" applyFont="1" applyAlignment="1">
      <alignment vertical="center" wrapText="1"/>
    </xf>
    <xf numFmtId="0" fontId="7" fillId="0" borderId="0" xfId="52" applyFont="1" applyAlignment="1">
      <alignment horizontal="left" vertical="center" wrapText="1" indent="2"/>
    </xf>
    <xf numFmtId="0" fontId="0" fillId="0" borderId="5" xfId="32" applyFont="1" applyBorder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37" fillId="10" borderId="8" xfId="98" applyFont="1" applyFill="1" applyBorder="1" applyAlignment="1">
      <alignment horizontal="left" vertical="center"/>
    </xf>
    <xf numFmtId="49" fontId="37" fillId="10" borderId="8" xfId="98" applyFont="1" applyFill="1" applyBorder="1" applyAlignment="1">
      <alignment horizontal="left" vertical="center" indent="2"/>
    </xf>
    <xf numFmtId="49" fontId="24" fillId="10" borderId="9" xfId="98" applyFont="1" applyFill="1" applyBorder="1" applyAlignment="1">
      <alignment horizontal="center" vertical="top"/>
    </xf>
    <xf numFmtId="0" fontId="7" fillId="0" borderId="13" xfId="52" applyFont="1" applyBorder="1" applyAlignment="1">
      <alignment vertical="center" wrapText="1"/>
    </xf>
    <xf numFmtId="0" fontId="7" fillId="0" borderId="0" xfId="52" applyFont="1" applyAlignment="1">
      <alignment horizontal="right" vertical="center"/>
    </xf>
    <xf numFmtId="0" fontId="72" fillId="0" borderId="0" xfId="54" applyFont="1" applyAlignment="1">
      <alignment vertical="center" wrapText="1"/>
    </xf>
    <xf numFmtId="49" fontId="0" fillId="0" borderId="5" xfId="52" applyNumberFormat="1" applyFont="1" applyBorder="1" applyAlignment="1">
      <alignment horizontal="center" vertical="center" wrapText="1"/>
    </xf>
    <xf numFmtId="49" fontId="7" fillId="0" borderId="0" xfId="100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16" xfId="52" applyFont="1" applyBorder="1" applyAlignment="1">
      <alignment vertical="top" wrapText="1"/>
    </xf>
    <xf numFmtId="49" fontId="7" fillId="0" borderId="18" xfId="52" applyNumberFormat="1" applyFont="1" applyBorder="1" applyAlignment="1">
      <alignment horizontal="left" vertical="center" wrapText="1"/>
    </xf>
    <xf numFmtId="0" fontId="80" fillId="0" borderId="13" xfId="52" applyFont="1" applyBorder="1" applyAlignment="1">
      <alignment horizontal="center" vertical="center" wrapText="1"/>
    </xf>
    <xf numFmtId="49" fontId="93" fillId="0" borderId="12" xfId="0" applyFont="1" applyBorder="1">
      <alignment vertical="top"/>
    </xf>
    <xf numFmtId="4" fontId="80" fillId="0" borderId="13" xfId="52" applyNumberFormat="1" applyFont="1" applyBorder="1" applyAlignment="1">
      <alignment horizontal="right" vertical="center" wrapText="1"/>
    </xf>
    <xf numFmtId="9" fontId="94" fillId="0" borderId="13" xfId="114" applyNumberFormat="1" applyFont="1" applyFill="1" applyBorder="1" applyAlignment="1">
      <alignment horizontal="center" vertical="center" wrapText="1"/>
    </xf>
    <xf numFmtId="0" fontId="80" fillId="0" borderId="14" xfId="52" applyFont="1" applyBorder="1" applyAlignment="1">
      <alignment horizontal="left" vertical="center" wrapText="1"/>
    </xf>
    <xf numFmtId="0" fontId="54" fillId="0" borderId="18" xfId="52" applyFont="1" applyBorder="1" applyAlignment="1">
      <alignment horizontal="left" vertical="center" wrapText="1"/>
    </xf>
    <xf numFmtId="0" fontId="54" fillId="0" borderId="0" xfId="52" applyFont="1" applyAlignment="1">
      <alignment horizontal="left" vertical="center" wrapText="1"/>
    </xf>
    <xf numFmtId="0" fontId="54" fillId="0" borderId="11" xfId="52" applyFont="1" applyBorder="1" applyAlignment="1">
      <alignment vertical="center" wrapText="1"/>
    </xf>
    <xf numFmtId="49" fontId="93" fillId="0" borderId="0" xfId="52" applyNumberFormat="1" applyFont="1" applyAlignment="1">
      <alignment horizontal="center" vertical="center" wrapText="1"/>
    </xf>
    <xf numFmtId="0" fontId="93" fillId="0" borderId="0" xfId="52" applyFont="1" applyAlignment="1">
      <alignment horizontal="left" vertical="center" wrapText="1"/>
    </xf>
    <xf numFmtId="49" fontId="93" fillId="0" borderId="0" xfId="116" applyFont="1" applyFill="1" applyBorder="1" applyAlignment="1">
      <alignment horizontal="center" vertical="center"/>
    </xf>
    <xf numFmtId="4" fontId="93" fillId="0" borderId="0" xfId="52" applyNumberFormat="1" applyFont="1" applyAlignment="1">
      <alignment horizontal="right" vertical="center" wrapText="1"/>
    </xf>
    <xf numFmtId="49" fontId="93" fillId="0" borderId="0" xfId="52" applyNumberFormat="1" applyFont="1" applyAlignment="1">
      <alignment horizontal="left" vertical="center" wrapText="1"/>
    </xf>
    <xf numFmtId="4" fontId="54" fillId="0" borderId="0" xfId="52" applyNumberFormat="1" applyFont="1" applyAlignment="1">
      <alignment horizontal="right" vertical="center" wrapText="1"/>
    </xf>
    <xf numFmtId="49" fontId="91" fillId="0" borderId="0" xfId="116" applyFont="1" applyFill="1" applyBorder="1" applyAlignment="1">
      <alignment horizontal="left" vertical="center"/>
    </xf>
    <xf numFmtId="49" fontId="91" fillId="0" borderId="0" xfId="116" applyFont="1" applyFill="1" applyBorder="1" applyAlignment="1">
      <alignment horizontal="left" vertical="center" indent="1"/>
    </xf>
    <xf numFmtId="49" fontId="91" fillId="0" borderId="17" xfId="114" applyFont="1" applyFill="1" applyBorder="1" applyAlignment="1">
      <alignment horizontal="left" vertical="center"/>
    </xf>
    <xf numFmtId="49" fontId="91" fillId="0" borderId="19" xfId="114" applyFont="1" applyFill="1" applyBorder="1" applyAlignment="1">
      <alignment horizontal="left" vertical="center" indent="1"/>
    </xf>
    <xf numFmtId="49" fontId="91" fillId="0" borderId="19" xfId="114" applyFont="1" applyFill="1" applyBorder="1" applyAlignment="1">
      <alignment horizontal="left" vertical="center"/>
    </xf>
    <xf numFmtId="0" fontId="91" fillId="0" borderId="20" xfId="114" applyNumberFormat="1" applyFont="1" applyFill="1" applyBorder="1" applyAlignment="1">
      <alignment horizontal="left" vertical="center" indent="1"/>
    </xf>
    <xf numFmtId="49" fontId="48" fillId="5" borderId="7" xfId="27" applyNumberFormat="1" applyFill="1" applyBorder="1" applyAlignment="1" applyProtection="1">
      <alignment horizontal="left" vertical="center" wrapText="1"/>
      <protection locked="0"/>
    </xf>
    <xf numFmtId="0" fontId="80" fillId="0" borderId="0" xfId="46" applyFont="1"/>
    <xf numFmtId="0" fontId="96" fillId="0" borderId="0" xfId="46" applyFont="1" applyAlignment="1">
      <alignment horizontal="center" vertical="center"/>
    </xf>
    <xf numFmtId="0" fontId="96" fillId="0" borderId="0" xfId="52" applyFont="1" applyAlignment="1">
      <alignment horizontal="center" vertical="center" wrapText="1"/>
    </xf>
    <xf numFmtId="0" fontId="7" fillId="0" borderId="0" xfId="49" applyAlignment="1">
      <alignment vertical="top" wrapText="1"/>
    </xf>
    <xf numFmtId="49" fontId="48" fillId="5" borderId="5" xfId="27" applyNumberFormat="1" applyFill="1" applyBorder="1" applyAlignment="1" applyProtection="1">
      <alignment horizontal="left" vertical="center" wrapText="1"/>
      <protection locked="0"/>
    </xf>
    <xf numFmtId="49" fontId="7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0" fillId="7" borderId="5" xfId="50" applyNumberFormat="1" applyFont="1" applyFill="1" applyBorder="1" applyAlignment="1">
      <alignment horizontal="center" vertical="center" wrapText="1"/>
    </xf>
    <xf numFmtId="22" fontId="7" fillId="0" borderId="0" xfId="46" applyNumberFormat="1" applyFont="1" applyAlignment="1">
      <alignment horizontal="left" vertical="center" wrapText="1"/>
    </xf>
    <xf numFmtId="170" fontId="7" fillId="0" borderId="5" xfId="52" applyNumberFormat="1" applyFont="1" applyBorder="1" applyAlignment="1">
      <alignment horizontal="center" vertical="center" wrapText="1"/>
    </xf>
    <xf numFmtId="49" fontId="26" fillId="0" borderId="8" xfId="32" applyNumberFormat="1" applyFont="1" applyBorder="1">
      <alignment horizontal="center" vertical="center" wrapText="1"/>
    </xf>
    <xf numFmtId="49" fontId="7" fillId="0" borderId="0" xfId="50" applyNumberFormat="1" applyFont="1" applyAlignment="1">
      <alignment horizontal="center" vertical="center" wrapText="1"/>
    </xf>
    <xf numFmtId="0" fontId="7" fillId="0" borderId="0" xfId="43" applyFont="1" applyAlignment="1">
      <alignment horizontal="right" vertical="center" wrapText="1"/>
    </xf>
    <xf numFmtId="0" fontId="7" fillId="0" borderId="7" xfId="32" applyFont="1" applyBorder="1" applyAlignment="1">
      <alignment horizontal="left" vertical="top" wrapText="1"/>
    </xf>
    <xf numFmtId="49" fontId="7" fillId="7" borderId="5" xfId="50" applyNumberFormat="1" applyFont="1" applyFill="1" applyBorder="1" applyAlignment="1">
      <alignment horizontal="center" vertical="center" wrapText="1"/>
    </xf>
    <xf numFmtId="0" fontId="7" fillId="7" borderId="21" xfId="49" applyFill="1" applyBorder="1" applyAlignment="1">
      <alignment horizontal="center" vertical="center" wrapText="1"/>
    </xf>
    <xf numFmtId="0" fontId="7" fillId="7" borderId="5" xfId="50" applyFont="1" applyFill="1" applyBorder="1" applyAlignment="1">
      <alignment horizontal="center" vertical="center" wrapText="1"/>
    </xf>
    <xf numFmtId="49" fontId="0" fillId="7" borderId="21" xfId="50" applyNumberFormat="1" applyFont="1" applyFill="1" applyBorder="1" applyAlignment="1">
      <alignment horizontal="center" vertical="center" wrapText="1"/>
    </xf>
    <xf numFmtId="49" fontId="30" fillId="0" borderId="5" xfId="32" applyNumberFormat="1" applyFont="1" applyBorder="1" applyAlignment="1">
      <alignment horizontal="center" vertical="top" wrapText="1"/>
    </xf>
    <xf numFmtId="49" fontId="7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39">
      <alignment vertical="top"/>
    </xf>
    <xf numFmtId="0" fontId="7" fillId="0" borderId="5" xfId="114" applyNumberFormat="1" applyFont="1" applyFill="1" applyBorder="1" applyAlignment="1">
      <alignment horizontal="left" vertical="center" wrapText="1" indent="1"/>
    </xf>
    <xf numFmtId="49" fontId="30" fillId="0" borderId="0" xfId="52" applyNumberFormat="1" applyFont="1" applyAlignment="1">
      <alignment horizontal="center" vertical="top" wrapText="1"/>
    </xf>
    <xf numFmtId="49" fontId="7" fillId="9" borderId="5" xfId="52" applyNumberFormat="1" applyFont="1" applyFill="1" applyBorder="1" applyAlignment="1" applyProtection="1">
      <alignment horizontal="left" vertical="center" wrapText="1" indent="2"/>
      <protection locked="0"/>
    </xf>
    <xf numFmtId="49" fontId="0" fillId="9" borderId="5" xfId="52" applyNumberFormat="1" applyFont="1" applyFill="1" applyBorder="1" applyAlignment="1" applyProtection="1">
      <alignment horizontal="left" vertical="center" wrapText="1"/>
      <protection locked="0"/>
    </xf>
    <xf numFmtId="4" fontId="7" fillId="5" borderId="12" xfId="52" applyNumberFormat="1" applyFont="1" applyFill="1" applyBorder="1" applyAlignment="1" applyProtection="1">
      <alignment horizontal="right" vertical="center" wrapText="1"/>
      <protection locked="0"/>
    </xf>
    <xf numFmtId="49" fontId="0" fillId="11" borderId="5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49" applyBorder="1" applyAlignment="1">
      <alignment horizontal="left" vertical="center" wrapText="1" indent="1"/>
    </xf>
    <xf numFmtId="0" fontId="7" fillId="0" borderId="0" xfId="49" applyAlignment="1">
      <alignment horizontal="justify" vertical="top" wrapText="1"/>
    </xf>
    <xf numFmtId="170" fontId="7" fillId="0" borderId="7" xfId="52" applyNumberFormat="1" applyFont="1" applyBorder="1" applyAlignment="1">
      <alignment horizontal="center" vertical="center" wrapText="1"/>
    </xf>
    <xf numFmtId="170" fontId="7" fillId="0" borderId="9" xfId="52" applyNumberFormat="1" applyFont="1" applyBorder="1" applyAlignment="1">
      <alignment horizontal="center" vertical="center" wrapText="1"/>
    </xf>
    <xf numFmtId="170" fontId="7" fillId="0" borderId="5" xfId="52" applyNumberFormat="1" applyFont="1" applyBorder="1" applyAlignment="1">
      <alignment horizontal="center" vertical="center" wrapText="1"/>
    </xf>
    <xf numFmtId="49" fontId="26" fillId="0" borderId="8" xfId="32" applyNumberFormat="1" applyFont="1" applyBorder="1">
      <alignment horizontal="center" vertical="center" wrapText="1"/>
    </xf>
    <xf numFmtId="0" fontId="19" fillId="0" borderId="9" xfId="31" applyFont="1" applyBorder="1" applyAlignment="1">
      <alignment horizontal="left" vertical="center" wrapText="1" indent="1"/>
    </xf>
    <xf numFmtId="0" fontId="19" fillId="0" borderId="5" xfId="31" applyFont="1" applyBorder="1" applyAlignment="1">
      <alignment horizontal="left" vertical="center" wrapText="1" indent="1"/>
    </xf>
    <xf numFmtId="0" fontId="19" fillId="0" borderId="7" xfId="31" applyFont="1" applyBorder="1" applyAlignment="1">
      <alignment horizontal="left" vertical="center" wrapText="1" indent="1"/>
    </xf>
    <xf numFmtId="0" fontId="7" fillId="0" borderId="0" xfId="52" applyFont="1" applyAlignment="1">
      <alignment horizontal="center" vertical="center" wrapText="1"/>
    </xf>
    <xf numFmtId="49" fontId="7" fillId="0" borderId="0" xfId="50" applyNumberFormat="1" applyFont="1" applyAlignment="1">
      <alignment horizontal="center" vertical="center" wrapText="1"/>
    </xf>
    <xf numFmtId="0" fontId="7" fillId="0" borderId="5" xfId="52" applyFont="1" applyBorder="1" applyAlignment="1">
      <alignment horizontal="center" vertical="center" wrapText="1"/>
    </xf>
    <xf numFmtId="4" fontId="7" fillId="0" borderId="5" xfId="33" applyFill="1" applyBorder="1" applyAlignment="1">
      <alignment horizontal="center" vertical="center" wrapText="1"/>
    </xf>
    <xf numFmtId="0" fontId="7" fillId="0" borderId="19" xfId="52" applyFont="1" applyBorder="1" applyAlignment="1">
      <alignment horizontal="left" vertical="center" wrapText="1"/>
    </xf>
    <xf numFmtId="14" fontId="7" fillId="7" borderId="10" xfId="50" applyNumberFormat="1" applyFont="1" applyFill="1" applyBorder="1" applyAlignment="1">
      <alignment horizontal="left" vertical="center" wrapText="1" indent="1"/>
    </xf>
    <xf numFmtId="14" fontId="7" fillId="7" borderId="15" xfId="50" applyNumberFormat="1" applyFont="1" applyFill="1" applyBorder="1" applyAlignment="1">
      <alignment horizontal="left" vertical="center" wrapText="1" indent="1"/>
    </xf>
    <xf numFmtId="14" fontId="7" fillId="7" borderId="16" xfId="50" applyNumberFormat="1" applyFont="1" applyFill="1" applyBorder="1" applyAlignment="1">
      <alignment horizontal="left" vertical="center" wrapText="1" indent="1"/>
    </xf>
    <xf numFmtId="0" fontId="30" fillId="0" borderId="11" xfId="52" applyFont="1" applyBorder="1" applyAlignment="1">
      <alignment horizontal="center" vertical="top" wrapText="1"/>
    </xf>
    <xf numFmtId="0" fontId="26" fillId="0" borderId="11" xfId="52" applyFont="1" applyBorder="1" applyAlignment="1">
      <alignment horizontal="center" vertical="top" wrapText="1"/>
    </xf>
    <xf numFmtId="0" fontId="7" fillId="7" borderId="10" xfId="52" applyFont="1" applyFill="1" applyBorder="1" applyAlignment="1">
      <alignment horizontal="left" vertical="center" wrapText="1" indent="1"/>
    </xf>
    <xf numFmtId="0" fontId="7" fillId="9" borderId="15" xfId="52" applyFont="1" applyFill="1" applyBorder="1" applyAlignment="1">
      <alignment horizontal="left" vertical="center" wrapText="1" indent="1"/>
    </xf>
    <xf numFmtId="0" fontId="7" fillId="9" borderId="16" xfId="52" applyFont="1" applyFill="1" applyBorder="1" applyAlignment="1">
      <alignment horizontal="left" vertical="center" wrapText="1" indent="1"/>
    </xf>
    <xf numFmtId="14" fontId="30" fillId="0" borderId="10" xfId="50" applyNumberFormat="1" applyFont="1" applyBorder="1" applyAlignment="1">
      <alignment horizontal="center" vertical="top" wrapText="1"/>
    </xf>
    <xf numFmtId="14" fontId="30" fillId="0" borderId="15" xfId="50" applyNumberFormat="1" applyFont="1" applyBorder="1" applyAlignment="1">
      <alignment horizontal="center" vertical="top" wrapText="1"/>
    </xf>
    <xf numFmtId="14" fontId="44" fillId="0" borderId="16" xfId="50" applyNumberFormat="1" applyFont="1" applyBorder="1" applyAlignment="1">
      <alignment horizontal="center" vertical="top" wrapText="1"/>
    </xf>
    <xf numFmtId="0" fontId="7" fillId="13" borderId="0" xfId="43" applyFont="1" applyFill="1" applyAlignment="1">
      <alignment horizontal="center" vertical="center" wrapText="1"/>
    </xf>
    <xf numFmtId="0" fontId="7" fillId="0" borderId="5" xfId="43" applyFont="1" applyBorder="1" applyAlignment="1">
      <alignment horizontal="center" vertical="center" wrapText="1"/>
    </xf>
    <xf numFmtId="0" fontId="7" fillId="0" borderId="14" xfId="39" applyNumberFormat="1" applyBorder="1" applyAlignment="1">
      <alignment horizontal="left" vertical="center" wrapText="1" indent="1"/>
    </xf>
    <xf numFmtId="0" fontId="7" fillId="0" borderId="10" xfId="39" applyNumberFormat="1" applyBorder="1" applyAlignment="1">
      <alignment horizontal="left" vertical="center" wrapText="1" indent="1"/>
    </xf>
    <xf numFmtId="0" fontId="7" fillId="0" borderId="12" xfId="39" applyNumberFormat="1" applyBorder="1" applyAlignment="1">
      <alignment horizontal="left" vertical="center" wrapText="1" indent="1"/>
    </xf>
    <xf numFmtId="0" fontId="7" fillId="0" borderId="20" xfId="39" applyNumberFormat="1" applyBorder="1" applyAlignment="1">
      <alignment horizontal="left" vertical="center" indent="1"/>
    </xf>
    <xf numFmtId="0" fontId="7" fillId="0" borderId="16" xfId="39" applyNumberFormat="1" applyBorder="1" applyAlignment="1">
      <alignment horizontal="left" vertical="center" indent="1"/>
    </xf>
    <xf numFmtId="0" fontId="7" fillId="0" borderId="17" xfId="39" applyNumberFormat="1" applyBorder="1" applyAlignment="1">
      <alignment horizontal="left" vertical="center" indent="1"/>
    </xf>
    <xf numFmtId="0" fontId="7" fillId="0" borderId="0" xfId="39" applyNumberFormat="1" applyBorder="1" applyAlignment="1">
      <alignment horizontal="center" vertical="center"/>
    </xf>
    <xf numFmtId="0" fontId="7" fillId="0" borderId="0" xfId="43" applyFont="1" applyAlignment="1">
      <alignment horizontal="right" vertical="center" wrapText="1"/>
    </xf>
    <xf numFmtId="0" fontId="7" fillId="0" borderId="0" xfId="31" applyFont="1" applyBorder="1">
      <alignment horizontal="center" vertical="center" wrapText="1"/>
    </xf>
    <xf numFmtId="0" fontId="83" fillId="0" borderId="0" xfId="39" applyNumberFormat="1" applyFont="1" applyBorder="1" applyAlignment="1">
      <alignment horizontal="right" vertical="center"/>
    </xf>
    <xf numFmtId="0" fontId="7" fillId="7" borderId="10" xfId="50" applyFont="1" applyFill="1" applyBorder="1" applyAlignment="1">
      <alignment horizontal="left" vertical="center" wrapText="1" indent="2"/>
    </xf>
    <xf numFmtId="0" fontId="7" fillId="11" borderId="15" xfId="50" applyFont="1" applyFill="1" applyBorder="1" applyAlignment="1">
      <alignment horizontal="left" vertical="center" wrapText="1" indent="2"/>
    </xf>
    <xf numFmtId="0" fontId="7" fillId="11" borderId="16" xfId="50" applyFont="1" applyFill="1" applyBorder="1" applyAlignment="1">
      <alignment horizontal="left" vertical="center" wrapText="1" indent="2"/>
    </xf>
    <xf numFmtId="49" fontId="7" fillId="7" borderId="5" xfId="50" applyNumberFormat="1" applyFont="1" applyFill="1" applyBorder="1" applyAlignment="1">
      <alignment horizontal="center" vertical="center" wrapText="1"/>
    </xf>
    <xf numFmtId="49" fontId="7" fillId="11" borderId="5" xfId="50" applyNumberFormat="1" applyFont="1" applyFill="1" applyBorder="1" applyAlignment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0" fontId="52" fillId="0" borderId="5" xfId="38" applyNumberFormat="1" applyFont="1" applyBorder="1" applyAlignment="1">
      <alignment horizontal="center" vertical="center" wrapText="1"/>
    </xf>
    <xf numFmtId="14" fontId="44" fillId="0" borderId="10" xfId="50" applyNumberFormat="1" applyFont="1" applyBorder="1" applyAlignment="1">
      <alignment horizontal="center" vertical="center" wrapText="1"/>
    </xf>
    <xf numFmtId="14" fontId="44" fillId="0" borderId="15" xfId="50" applyNumberFormat="1" applyFont="1" applyBorder="1" applyAlignment="1">
      <alignment horizontal="center" vertical="center" wrapText="1"/>
    </xf>
    <xf numFmtId="0" fontId="52" fillId="0" borderId="10" xfId="35" applyFont="1" applyBorder="1" applyAlignment="1">
      <alignment horizontal="left" vertical="center" wrapText="1" indent="1"/>
    </xf>
    <xf numFmtId="0" fontId="52" fillId="0" borderId="16" xfId="35" applyFont="1" applyBorder="1" applyAlignment="1">
      <alignment horizontal="left" vertical="center" wrapText="1" indent="1"/>
    </xf>
    <xf numFmtId="49" fontId="26" fillId="0" borderId="7" xfId="32" applyNumberFormat="1" applyFont="1" applyBorder="1">
      <alignment horizontal="center" vertical="center" wrapText="1"/>
    </xf>
    <xf numFmtId="49" fontId="26" fillId="0" borderId="9" xfId="32" applyNumberFormat="1" applyFont="1" applyBorder="1">
      <alignment horizontal="center" vertical="center" wrapText="1"/>
    </xf>
    <xf numFmtId="0" fontId="7" fillId="0" borderId="23" xfId="52" applyFont="1" applyBorder="1" applyAlignment="1">
      <alignment horizontal="center" vertical="center" wrapText="1"/>
    </xf>
    <xf numFmtId="0" fontId="7" fillId="0" borderId="24" xfId="52" applyFont="1" applyBorder="1" applyAlignment="1">
      <alignment horizontal="center" vertical="center" wrapText="1"/>
    </xf>
    <xf numFmtId="0" fontId="7" fillId="0" borderId="0" xfId="52" applyFont="1" applyAlignment="1">
      <alignment horizontal="left" vertical="top" wrapText="1"/>
    </xf>
    <xf numFmtId="0" fontId="7" fillId="0" borderId="13" xfId="31" applyFont="1" applyBorder="1" applyAlignment="1">
      <alignment horizontal="left" vertical="center" wrapText="1"/>
    </xf>
    <xf numFmtId="0" fontId="80" fillId="0" borderId="19" xfId="31" applyFont="1" applyBorder="1" applyAlignment="1">
      <alignment horizontal="left" vertical="center" wrapText="1"/>
    </xf>
    <xf numFmtId="49" fontId="0" fillId="12" borderId="7" xfId="0" applyFill="1" applyBorder="1" applyAlignment="1">
      <alignment horizontal="left" vertical="center" indent="1"/>
    </xf>
    <xf numFmtId="49" fontId="0" fillId="12" borderId="8" xfId="0" applyFill="1" applyBorder="1" applyAlignment="1">
      <alignment horizontal="left" vertical="center" indent="1"/>
    </xf>
    <xf numFmtId="49" fontId="0" fillId="12" borderId="9" xfId="0" applyFill="1" applyBorder="1" applyAlignment="1">
      <alignment horizontal="left" vertical="center" indent="1"/>
    </xf>
    <xf numFmtId="0" fontId="7" fillId="0" borderId="16" xfId="52" applyFon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4" fillId="0" borderId="0" xfId="52" applyNumberFormat="1" applyFont="1" applyAlignment="1">
      <alignment horizontal="center" vertical="center" wrapText="1"/>
    </xf>
    <xf numFmtId="49" fontId="50" fillId="0" borderId="0" xfId="52" applyNumberFormat="1" applyFont="1" applyAlignment="1">
      <alignment horizontal="center" vertical="center" wrapText="1"/>
    </xf>
    <xf numFmtId="0" fontId="19" fillId="0" borderId="9" xfId="54" applyFont="1" applyBorder="1" applyAlignment="1">
      <alignment horizontal="left" vertical="center" wrapText="1" indent="1"/>
    </xf>
    <xf numFmtId="0" fontId="19" fillId="0" borderId="5" xfId="54" applyFont="1" applyBorder="1" applyAlignment="1">
      <alignment horizontal="left" vertical="center" wrapText="1" indent="1"/>
    </xf>
    <xf numFmtId="0" fontId="19" fillId="0" borderId="7" xfId="54" applyFont="1" applyBorder="1" applyAlignment="1">
      <alignment horizontal="left" vertical="center" wrapText="1" indent="1"/>
    </xf>
    <xf numFmtId="0" fontId="7" fillId="0" borderId="5" xfId="32" applyFont="1" applyBorder="1">
      <alignment horizontal="center" vertical="center" wrapText="1"/>
    </xf>
    <xf numFmtId="49" fontId="7" fillId="0" borderId="42" xfId="52" applyNumberFormat="1" applyFont="1" applyBorder="1" applyAlignment="1">
      <alignment horizontal="center" vertical="center" wrapText="1"/>
    </xf>
    <xf numFmtId="49" fontId="7" fillId="0" borderId="44" xfId="52" applyNumberFormat="1" applyFont="1" applyBorder="1" applyAlignment="1">
      <alignment horizontal="center" vertical="center" wrapText="1"/>
    </xf>
    <xf numFmtId="0" fontId="7" fillId="0" borderId="10" xfId="52" applyFont="1" applyBorder="1" applyAlignment="1">
      <alignment horizontal="center" vertical="center" wrapText="1"/>
    </xf>
    <xf numFmtId="49" fontId="92" fillId="0" borderId="42" xfId="52" applyNumberFormat="1" applyFont="1" applyBorder="1" applyAlignment="1">
      <alignment horizontal="center" vertical="center" wrapText="1"/>
    </xf>
    <xf numFmtId="49" fontId="92" fillId="0" borderId="44" xfId="52" applyNumberFormat="1" applyFont="1" applyBorder="1" applyAlignment="1">
      <alignment horizontal="center" vertical="center" wrapText="1"/>
    </xf>
    <xf numFmtId="0" fontId="80" fillId="0" borderId="10" xfId="52" applyFont="1" applyBorder="1" applyAlignment="1">
      <alignment horizontal="center" vertical="center" wrapText="1"/>
    </xf>
    <xf numFmtId="0" fontId="80" fillId="0" borderId="16" xfId="52" applyFont="1" applyBorder="1" applyAlignment="1">
      <alignment horizontal="center" vertical="center" wrapText="1"/>
    </xf>
    <xf numFmtId="0" fontId="10" fillId="0" borderId="0" xfId="52" applyFont="1" applyAlignment="1">
      <alignment horizontal="left" vertical="top" wrapText="1"/>
    </xf>
    <xf numFmtId="49" fontId="7" fillId="0" borderId="5" xfId="52" applyNumberFormat="1" applyFont="1" applyBorder="1" applyAlignment="1">
      <alignment horizontal="center" vertical="center" wrapText="1"/>
    </xf>
    <xf numFmtId="0" fontId="0" fillId="0" borderId="7" xfId="114" applyNumberFormat="1" applyFont="1" applyFill="1" applyBorder="1" applyAlignment="1">
      <alignment horizontal="left" vertical="center" wrapText="1"/>
    </xf>
    <xf numFmtId="0" fontId="0" fillId="0" borderId="8" xfId="114" applyNumberFormat="1" applyFont="1" applyFill="1" applyBorder="1" applyAlignment="1">
      <alignment horizontal="left" vertical="center" wrapText="1"/>
    </xf>
    <xf numFmtId="0" fontId="0" fillId="0" borderId="9" xfId="114" applyNumberFormat="1" applyFont="1" applyFill="1" applyBorder="1" applyAlignment="1">
      <alignment horizontal="left" vertical="center" wrapText="1"/>
    </xf>
    <xf numFmtId="0" fontId="50" fillId="0" borderId="0" xfId="114" applyNumberFormat="1" applyFont="1" applyFill="1" applyAlignment="1">
      <alignment horizontal="center" vertical="top"/>
    </xf>
    <xf numFmtId="0" fontId="7" fillId="0" borderId="5" xfId="52" applyFont="1" applyBorder="1" applyAlignment="1">
      <alignment horizontal="left" vertical="center" wrapText="1"/>
    </xf>
    <xf numFmtId="0" fontId="54" fillId="0" borderId="0" xfId="52" applyFont="1" applyAlignment="1">
      <alignment horizontal="center" vertical="center" wrapText="1"/>
    </xf>
    <xf numFmtId="0" fontId="80" fillId="0" borderId="5" xfId="52" applyFont="1" applyBorder="1" applyAlignment="1">
      <alignment horizontal="left" vertical="center" wrapText="1"/>
    </xf>
    <xf numFmtId="0" fontId="7" fillId="0" borderId="9" xfId="52" applyFont="1" applyBorder="1" applyAlignment="1">
      <alignment horizontal="left" vertical="center" wrapText="1" indent="1"/>
    </xf>
    <xf numFmtId="0" fontId="7" fillId="0" borderId="5" xfId="52" applyFont="1" applyBorder="1" applyAlignment="1">
      <alignment horizontal="left" vertical="center" wrapText="1" indent="1"/>
    </xf>
    <xf numFmtId="0" fontId="7" fillId="0" borderId="7" xfId="52" applyFont="1" applyBorder="1" applyAlignment="1">
      <alignment horizontal="left" vertical="center" wrapText="1" indent="1"/>
    </xf>
    <xf numFmtId="0" fontId="7" fillId="0" borderId="14" xfId="32" applyFont="1" applyBorder="1">
      <alignment horizontal="center" vertical="center" wrapText="1"/>
    </xf>
    <xf numFmtId="0" fontId="7" fillId="0" borderId="11" xfId="32" applyFont="1" applyBorder="1">
      <alignment horizontal="center" vertical="center" wrapText="1"/>
    </xf>
    <xf numFmtId="0" fontId="7" fillId="0" borderId="20" xfId="32" applyFont="1" applyBorder="1">
      <alignment horizontal="center" vertical="center" wrapText="1"/>
    </xf>
    <xf numFmtId="0" fontId="7" fillId="0" borderId="0" xfId="32" applyFont="1" applyBorder="1" applyAlignment="1">
      <alignment horizontal="left" vertical="top" wrapText="1"/>
    </xf>
    <xf numFmtId="0" fontId="7" fillId="0" borderId="7" xfId="32" applyFont="1" applyBorder="1" applyAlignment="1">
      <alignment horizontal="left" vertical="top" wrapText="1"/>
    </xf>
    <xf numFmtId="0" fontId="7" fillId="0" borderId="9" xfId="32" applyFont="1" applyBorder="1" applyAlignment="1">
      <alignment horizontal="left" vertical="top" wrapText="1"/>
    </xf>
    <xf numFmtId="0" fontId="54" fillId="0" borderId="19" xfId="52" applyFont="1" applyBorder="1" applyAlignment="1">
      <alignment horizontal="left" vertical="center" wrapText="1"/>
    </xf>
    <xf numFmtId="0" fontId="7" fillId="0" borderId="0" xfId="52" applyFont="1" applyAlignment="1">
      <alignment horizontal="left" vertical="center" wrapText="1" indent="1"/>
    </xf>
    <xf numFmtId="0" fontId="52" fillId="0" borderId="0" xfId="109" applyFont="1" applyAlignment="1">
      <alignment horizontal="left" vertical="top" wrapText="1" indent="1"/>
    </xf>
    <xf numFmtId="0" fontId="7" fillId="0" borderId="7" xfId="52" applyFont="1" applyBorder="1" applyAlignment="1">
      <alignment horizontal="left" vertical="center" wrapText="1"/>
    </xf>
    <xf numFmtId="0" fontId="7" fillId="0" borderId="8" xfId="52" applyFont="1" applyBorder="1" applyAlignment="1">
      <alignment horizontal="left" vertical="center" wrapText="1"/>
    </xf>
    <xf numFmtId="0" fontId="7" fillId="0" borderId="9" xfId="52" applyFont="1" applyBorder="1" applyAlignment="1">
      <alignment horizontal="left" vertical="center" wrapText="1"/>
    </xf>
    <xf numFmtId="0" fontId="19" fillId="0" borderId="8" xfId="54" applyFont="1" applyBorder="1" applyAlignment="1">
      <alignment horizontal="left" vertical="center" wrapText="1" indent="1"/>
    </xf>
    <xf numFmtId="0" fontId="7" fillId="0" borderId="5" xfId="52" applyFont="1" applyBorder="1" applyAlignment="1">
      <alignment horizontal="center" vertical="center"/>
    </xf>
    <xf numFmtId="0" fontId="7" fillId="0" borderId="10" xfId="52" applyFont="1" applyBorder="1" applyAlignment="1">
      <alignment horizontal="left" vertical="top" wrapText="1"/>
    </xf>
    <xf numFmtId="0" fontId="7" fillId="0" borderId="15" xfId="52" applyFont="1" applyBorder="1" applyAlignment="1">
      <alignment horizontal="left" vertical="top" wrapText="1"/>
    </xf>
    <xf numFmtId="0" fontId="7" fillId="0" borderId="16" xfId="52" applyFont="1" applyBorder="1" applyAlignment="1">
      <alignment horizontal="left" vertical="top" wrapText="1"/>
    </xf>
    <xf numFmtId="49" fontId="7" fillId="0" borderId="0" xfId="38" applyBorder="1" applyAlignment="1">
      <alignment horizontal="left" vertical="top" wrapText="1"/>
    </xf>
    <xf numFmtId="0" fontId="19" fillId="0" borderId="8" xfId="31" applyFont="1" applyBorder="1" applyAlignment="1">
      <alignment horizontal="left" vertical="center" wrapText="1" indent="1"/>
    </xf>
    <xf numFmtId="0" fontId="7" fillId="0" borderId="5" xfId="44" applyNumberFormat="1" applyBorder="1" applyAlignment="1">
      <alignment horizontal="center" vertical="center" wrapText="1"/>
    </xf>
    <xf numFmtId="0" fontId="19" fillId="0" borderId="26" xfId="31" applyFont="1" applyBorder="1" applyAlignment="1">
      <alignment horizontal="left" vertical="center" wrapText="1" indent="1"/>
    </xf>
    <xf numFmtId="0" fontId="80" fillId="0" borderId="27" xfId="31" applyFont="1" applyBorder="1" applyAlignment="1">
      <alignment horizontal="left" vertical="center" wrapText="1" indent="1"/>
    </xf>
    <xf numFmtId="0" fontId="10" fillId="0" borderId="0" xfId="49" applyFont="1" applyAlignment="1">
      <alignment horizontal="left" vertical="center" wrapText="1"/>
    </xf>
    <xf numFmtId="0" fontId="38" fillId="0" borderId="0" xfId="49" applyFont="1" applyAlignment="1">
      <alignment horizontal="left" vertical="top" wrapText="1"/>
    </xf>
    <xf numFmtId="0" fontId="10" fillId="0" borderId="0" xfId="49" applyFont="1" applyAlignment="1">
      <alignment horizontal="justify" vertical="top" wrapText="1"/>
    </xf>
    <xf numFmtId="0" fontId="38" fillId="0" borderId="0" xfId="49" applyFont="1" applyAlignment="1">
      <alignment horizontal="justify" vertical="top" wrapText="1"/>
    </xf>
    <xf numFmtId="0" fontId="9" fillId="8" borderId="10" xfId="0" applyNumberFormat="1" applyFont="1" applyFill="1" applyBorder="1" applyAlignment="1">
      <alignment horizontal="center" vertical="center" wrapText="1"/>
    </xf>
    <xf numFmtId="0" fontId="20" fillId="8" borderId="19" xfId="52" applyFont="1" applyFill="1" applyBorder="1" applyAlignment="1">
      <alignment horizontal="center" vertical="center" wrapText="1"/>
    </xf>
    <xf numFmtId="0" fontId="20" fillId="8" borderId="0" xfId="52" applyFont="1" applyFill="1" applyAlignment="1">
      <alignment horizontal="center" vertical="center" wrapText="1"/>
    </xf>
    <xf numFmtId="14" fontId="7" fillId="7" borderId="5" xfId="50" applyNumberFormat="1" applyFont="1" applyFill="1" applyBorder="1" applyAlignment="1">
      <alignment horizontal="left" vertical="center" wrapText="1" indent="1"/>
    </xf>
    <xf numFmtId="0" fontId="7" fillId="11" borderId="5" xfId="50" applyFont="1" applyFill="1" applyBorder="1" applyAlignment="1">
      <alignment horizontal="center" vertical="center" wrapText="1"/>
    </xf>
    <xf numFmtId="49" fontId="7" fillId="11" borderId="7" xfId="50" applyNumberFormat="1" applyFont="1" applyFill="1" applyBorder="1" applyAlignment="1">
      <alignment horizontal="center" vertical="center" wrapText="1"/>
    </xf>
    <xf numFmtId="14" fontId="44" fillId="0" borderId="5" xfId="50" applyNumberFormat="1" applyFont="1" applyBorder="1" applyAlignment="1">
      <alignment horizontal="center" vertical="center" wrapText="1"/>
    </xf>
    <xf numFmtId="0" fontId="7" fillId="0" borderId="9" xfId="52" applyFont="1" applyBorder="1" applyAlignment="1">
      <alignment horizontal="center" vertical="center" wrapText="1"/>
    </xf>
    <xf numFmtId="0" fontId="52" fillId="9" borderId="5" xfId="35" applyFont="1" applyFill="1" applyBorder="1" applyAlignment="1" applyProtection="1">
      <alignment horizontal="left" vertical="center" wrapText="1" indent="1"/>
      <protection locked="0"/>
    </xf>
    <xf numFmtId="0" fontId="52" fillId="9" borderId="5" xfId="35" applyFont="1" applyFill="1" applyBorder="1" applyAlignment="1" applyProtection="1">
      <alignment horizontal="left" vertical="top" indent="1"/>
      <protection locked="0"/>
    </xf>
    <xf numFmtId="0" fontId="52" fillId="0" borderId="5" xfId="35" applyFont="1" applyBorder="1" applyAlignment="1">
      <alignment horizontal="left" vertical="center" wrapText="1" indent="1"/>
    </xf>
    <xf numFmtId="0" fontId="52" fillId="0" borderId="5" xfId="35" applyFont="1" applyBorder="1" applyAlignment="1">
      <alignment horizontal="left" vertical="top" indent="1"/>
    </xf>
    <xf numFmtId="0" fontId="7" fillId="9" borderId="5" xfId="52" applyFont="1" applyFill="1" applyBorder="1" applyAlignment="1" applyProtection="1">
      <alignment horizontal="left" vertical="center" wrapText="1"/>
      <protection locked="0"/>
    </xf>
    <xf numFmtId="0" fontId="26" fillId="0" borderId="0" xfId="52" applyFont="1" applyAlignment="1">
      <alignment horizontal="center" vertical="top" wrapText="1"/>
    </xf>
    <xf numFmtId="0" fontId="80" fillId="0" borderId="13" xfId="52" applyFont="1" applyBorder="1" applyAlignment="1">
      <alignment horizontal="left" vertical="center" wrapText="1"/>
    </xf>
    <xf numFmtId="0" fontId="31" fillId="9" borderId="5" xfId="52" applyFont="1" applyFill="1" applyBorder="1" applyAlignment="1" applyProtection="1">
      <alignment horizontal="left" vertical="center" wrapText="1"/>
      <protection locked="0"/>
    </xf>
    <xf numFmtId="49" fontId="31" fillId="9" borderId="7" xfId="52" applyNumberFormat="1" applyFont="1" applyFill="1" applyBorder="1" applyAlignment="1" applyProtection="1">
      <alignment horizontal="left" vertical="center" wrapText="1"/>
      <protection locked="0"/>
    </xf>
    <xf numFmtId="49" fontId="31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52" applyFont="1" applyAlignment="1">
      <alignment horizontal="center" vertical="center" wrapText="1"/>
    </xf>
    <xf numFmtId="49" fontId="7" fillId="0" borderId="11" xfId="52" applyNumberFormat="1" applyFont="1" applyBorder="1" applyAlignment="1">
      <alignment horizontal="center" vertical="center" wrapText="1"/>
    </xf>
    <xf numFmtId="49" fontId="7" fillId="9" borderId="7" xfId="52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52" applyNumberFormat="1" applyFont="1" applyBorder="1" applyAlignment="1">
      <alignment horizontal="center" vertical="center" wrapText="1"/>
    </xf>
    <xf numFmtId="49" fontId="80" fillId="0" borderId="18" xfId="52" applyNumberFormat="1" applyFont="1" applyBorder="1" applyAlignment="1">
      <alignment horizontal="center" vertical="center" wrapText="1"/>
    </xf>
    <xf numFmtId="49" fontId="80" fillId="0" borderId="0" xfId="52" applyNumberFormat="1" applyFont="1" applyAlignment="1">
      <alignment horizontal="center" vertical="center" wrapText="1"/>
    </xf>
    <xf numFmtId="0" fontId="80" fillId="0" borderId="11" xfId="52" applyFont="1" applyBorder="1" applyAlignment="1">
      <alignment horizontal="left" vertical="center" wrapText="1"/>
    </xf>
    <xf numFmtId="0" fontId="93" fillId="0" borderId="0" xfId="52" applyFont="1" applyAlignment="1">
      <alignment horizontal="left" vertical="center" wrapText="1"/>
    </xf>
    <xf numFmtId="49" fontId="93" fillId="0" borderId="0" xfId="52" applyNumberFormat="1" applyFont="1" applyAlignment="1">
      <alignment horizontal="left" vertical="center" wrapText="1"/>
    </xf>
    <xf numFmtId="0" fontId="0" fillId="0" borderId="10" xfId="52" applyFont="1" applyBorder="1" applyAlignment="1">
      <alignment horizontal="center" vertical="center" wrapText="1"/>
    </xf>
    <xf numFmtId="0" fontId="31" fillId="0" borderId="5" xfId="52" applyFont="1" applyBorder="1" applyAlignment="1">
      <alignment horizontal="center" vertical="center" wrapText="1"/>
    </xf>
    <xf numFmtId="0" fontId="93" fillId="0" borderId="0" xfId="52" applyFont="1" applyAlignment="1">
      <alignment horizontal="center" vertical="center" wrapText="1"/>
    </xf>
    <xf numFmtId="0" fontId="7" fillId="0" borderId="16" xfId="52" applyFont="1" applyBorder="1" applyAlignment="1">
      <alignment horizontal="left" vertical="center" wrapText="1"/>
    </xf>
  </cellXfs>
  <cellStyles count="13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2" builtinId="30" hidden="1"/>
    <cellStyle name="20% — акцент2" xfId="76" builtinId="34" hidden="1"/>
    <cellStyle name="20% — акцент3" xfId="80" builtinId="38" hidden="1"/>
    <cellStyle name="20% — акцент4" xfId="84" builtinId="42" hidden="1"/>
    <cellStyle name="20% — акцент5" xfId="88" builtinId="46" hidden="1"/>
    <cellStyle name="20% — акцент6" xfId="92" builtinId="50" hidden="1"/>
    <cellStyle name="40% — акцент1" xfId="73" builtinId="31" hidden="1"/>
    <cellStyle name="40% — акцент2" xfId="77" builtinId="35" hidden="1"/>
    <cellStyle name="40% — акцент3" xfId="81" builtinId="39" hidden="1"/>
    <cellStyle name="40% — акцент4" xfId="85" builtinId="43" hidden="1"/>
    <cellStyle name="40% — акцент5" xfId="89" builtinId="47" hidden="1"/>
    <cellStyle name="40% — акцент6" xfId="93" builtinId="51" hidden="1"/>
    <cellStyle name="60% — акцент1" xfId="74" builtinId="32" hidden="1"/>
    <cellStyle name="60% — акцент2" xfId="78" builtinId="36" hidden="1"/>
    <cellStyle name="60% — акцент3" xfId="82" builtinId="40" hidden="1"/>
    <cellStyle name="60% — акцент4" xfId="86" builtinId="44" hidden="1"/>
    <cellStyle name="60% — акцент5" xfId="90" builtinId="48" hidden="1"/>
    <cellStyle name="60% — акцент6" xfId="94" builtinId="52" hidden="1"/>
    <cellStyle name="Cells 2" xfId="107" xr:uid="{00000000-0005-0000-0000-000021000000}"/>
    <cellStyle name="Currency [0]" xfId="16" xr:uid="{00000000-0005-0000-0000-000022000000}"/>
    <cellStyle name="currency1" xfId="95" xr:uid="{00000000-0005-0000-0000-000023000000}"/>
    <cellStyle name="Currency2" xfId="17" xr:uid="{00000000-0005-0000-0000-000024000000}"/>
    <cellStyle name="currency3" xfId="96" xr:uid="{00000000-0005-0000-0000-000025000000}"/>
    <cellStyle name="currency4" xfId="97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1" builtinId="29" hidden="1"/>
    <cellStyle name="Акцент2" xfId="75" builtinId="33" hidden="1"/>
    <cellStyle name="Акцент3" xfId="79" builtinId="37" hidden="1"/>
    <cellStyle name="Акцент4" xfId="83" builtinId="41" hidden="1"/>
    <cellStyle name="Акцент5" xfId="87" builtinId="45" hidden="1"/>
    <cellStyle name="Акцент6" xfId="91" builtinId="49" hidden="1"/>
    <cellStyle name="Ввод " xfId="26" builtinId="20" customBuiltin="1"/>
    <cellStyle name="Вывод" xfId="63" builtinId="21" hidden="1"/>
    <cellStyle name="Вычисление" xfId="64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6" xr:uid="{00000000-0005-0000-0000-00003B000000}"/>
    <cellStyle name="Гиперссылка 4" xfId="30" xr:uid="{00000000-0005-0000-0000-00003C000000}"/>
    <cellStyle name="Гиперссылка 4 2" xfId="108" xr:uid="{00000000-0005-0000-0000-00003D000000}"/>
    <cellStyle name="Гиперссылка 5" xfId="119" xr:uid="{00000000-0005-0000-0000-00003E000000}"/>
    <cellStyle name="Границы" xfId="120" xr:uid="{00000000-0005-0000-0000-00003F000000}"/>
    <cellStyle name="Денежный" xfId="103" builtinId="4" hidden="1"/>
    <cellStyle name="Денежный [0]" xfId="104" builtinId="7" hidden="1"/>
    <cellStyle name="Заголовок" xfId="31" xr:uid="{00000000-0005-0000-0000-000042000000}"/>
    <cellStyle name="Заголовок 1" xfId="56" builtinId="16" hidden="1"/>
    <cellStyle name="Заголовок 2" xfId="57" builtinId="17" hidden="1"/>
    <cellStyle name="Заголовок 3" xfId="58" builtinId="18" hidden="1"/>
    <cellStyle name="Заголовок 4" xfId="59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0" builtinId="25" hidden="1"/>
    <cellStyle name="Контрольная ячейка" xfId="66" builtinId="23" hidden="1"/>
    <cellStyle name="Название" xfId="55" builtinId="15" hidden="1"/>
    <cellStyle name="Нейтральный" xfId="62" builtinId="28" hidden="1"/>
    <cellStyle name="Обычный" xfId="0" builtinId="0" customBuiltin="1"/>
    <cellStyle name="Обычный 10" xfId="98" xr:uid="{00000000-0005-0000-0000-00004E000000}"/>
    <cellStyle name="Обычный 12" xfId="109" xr:uid="{00000000-0005-0000-0000-00004F000000}"/>
    <cellStyle name="Обычный 12 2" xfId="34" xr:uid="{00000000-0005-0000-0000-000050000000}"/>
    <cellStyle name="Обычный 12 3" xfId="121" xr:uid="{00000000-0005-0000-0000-000051000000}"/>
    <cellStyle name="Обычный 12 4" xfId="118" xr:uid="{00000000-0005-0000-0000-000052000000}"/>
    <cellStyle name="Обычный 14" xfId="122" xr:uid="{00000000-0005-0000-0000-000053000000}"/>
    <cellStyle name="Обычный 14 2" xfId="123" xr:uid="{00000000-0005-0000-0000-000054000000}"/>
    <cellStyle name="Обычный 14 2 2" xfId="124" xr:uid="{00000000-0005-0000-0000-000055000000}"/>
    <cellStyle name="Обычный 14 3" xfId="125" xr:uid="{00000000-0005-0000-0000-000056000000}"/>
    <cellStyle name="Обычный 14 3 2" xfId="126" xr:uid="{00000000-0005-0000-0000-000057000000}"/>
    <cellStyle name="Обычный 14 4" xfId="127" xr:uid="{00000000-0005-0000-0000-000058000000}"/>
    <cellStyle name="Обычный 14 4 2" xfId="128" xr:uid="{00000000-0005-0000-0000-000059000000}"/>
    <cellStyle name="Обычный 14 5" xfId="129" xr:uid="{00000000-0005-0000-0000-00005A000000}"/>
    <cellStyle name="Обычный 14 6" xfId="130" xr:uid="{00000000-0005-0000-0000-00005B000000}"/>
    <cellStyle name="Обычный 14 7" xfId="131" xr:uid="{00000000-0005-0000-0000-00005C000000}"/>
    <cellStyle name="Обычный 14 8" xfId="132" xr:uid="{00000000-0005-0000-0000-00005D000000}"/>
    <cellStyle name="Обычный 14 9" xfId="133" xr:uid="{00000000-0005-0000-0000-00005E000000}"/>
    <cellStyle name="Обычный 15" xfId="35" xr:uid="{00000000-0005-0000-0000-00005F000000}"/>
    <cellStyle name="Обычный 2" xfId="36" xr:uid="{00000000-0005-0000-0000-000060000000}"/>
    <cellStyle name="Обычный 2 10 2" xfId="110" xr:uid="{00000000-0005-0000-0000-000061000000}"/>
    <cellStyle name="Обычный 2 2" xfId="37" xr:uid="{00000000-0005-0000-0000-000062000000}"/>
    <cellStyle name="Обычный 2 3" xfId="134" xr:uid="{00000000-0005-0000-0000-000063000000}"/>
    <cellStyle name="Обычный 2 4" xfId="100" xr:uid="{00000000-0005-0000-0000-000064000000}"/>
    <cellStyle name="Обычный 3" xfId="38" xr:uid="{00000000-0005-0000-0000-000065000000}"/>
    <cellStyle name="Обычный 3 2" xfId="39" xr:uid="{00000000-0005-0000-0000-000066000000}"/>
    <cellStyle name="Обычный 3 2 2" xfId="115" xr:uid="{00000000-0005-0000-0000-000067000000}"/>
    <cellStyle name="Обычный 3 3" xfId="40" xr:uid="{00000000-0005-0000-0000-000068000000}"/>
    <cellStyle name="Обычный 3 4" xfId="135" xr:uid="{00000000-0005-0000-0000-000069000000}"/>
    <cellStyle name="Обычный 4" xfId="99" xr:uid="{00000000-0005-0000-0000-00006A000000}"/>
    <cellStyle name="Обычный 5" xfId="41" xr:uid="{00000000-0005-0000-0000-00006B000000}"/>
    <cellStyle name="Обычный 5 2" xfId="111" xr:uid="{00000000-0005-0000-0000-00006C000000}"/>
    <cellStyle name="Обычный 6" xfId="112" xr:uid="{00000000-0005-0000-0000-00006D000000}"/>
    <cellStyle name="Обычный 7" xfId="114" xr:uid="{00000000-0005-0000-0000-00006E000000}"/>
    <cellStyle name="Обычный 8" xfId="116" xr:uid="{00000000-0005-0000-0000-00006F000000}"/>
    <cellStyle name="Обычный 9" xfId="117" xr:uid="{00000000-0005-0000-0000-000070000000}"/>
    <cellStyle name="Обычный_Forma_5_Книга2" xfId="113" xr:uid="{00000000-0005-0000-0000-000071000000}"/>
    <cellStyle name="Обычный_INVEST.WARM.PLAN.4.78(v0.1)" xfId="42" xr:uid="{00000000-0005-0000-0000-000072000000}"/>
    <cellStyle name="Обычный_JKH.OPEN.INFO.HVS(v3.5)_цены161210" xfId="43" xr:uid="{00000000-0005-0000-0000-000073000000}"/>
    <cellStyle name="Обычный_JKH.OPEN.INFO.PRICE.VO_v4.0(10.02.11)" xfId="44" xr:uid="{00000000-0005-0000-0000-000074000000}"/>
    <cellStyle name="Обычный_KRU.TARIFF.FACT-0.3" xfId="45" xr:uid="{00000000-0005-0000-0000-000075000000}"/>
    <cellStyle name="Обычный_MINENERGO.340.PRIL79(v0.1)" xfId="46" xr:uid="{00000000-0005-0000-0000-000076000000}"/>
    <cellStyle name="Обычный_PREDEL.JKH.2010(v1.3)" xfId="47" xr:uid="{00000000-0005-0000-0000-000077000000}"/>
    <cellStyle name="Обычный_razrabotka_sablonov_po_WKU" xfId="48" xr:uid="{00000000-0005-0000-0000-000078000000}"/>
    <cellStyle name="Обычный_SIMPLE_1_massive2" xfId="49" xr:uid="{00000000-0005-0000-0000-000079000000}"/>
    <cellStyle name="Обычный_ЖКУ_проект3" xfId="50" xr:uid="{00000000-0005-0000-0000-00007A000000}"/>
    <cellStyle name="Обычный_Макет_налог на прибыль v 0.6" xfId="51" xr:uid="{00000000-0005-0000-0000-00007B000000}"/>
    <cellStyle name="Обычный_Мониторинг инвестиций" xfId="52" xr:uid="{00000000-0005-0000-0000-00007C000000}"/>
    <cellStyle name="Обычный_Новая проверка голубых" xfId="53" xr:uid="{00000000-0005-0000-0000-00007D000000}"/>
    <cellStyle name="Обычный_Шаблон по источникам для Модуля Реестр (2)" xfId="54" xr:uid="{00000000-0005-0000-0000-00007E000000}"/>
    <cellStyle name="Плохой" xfId="61" builtinId="27" hidden="1"/>
    <cellStyle name="Пояснение" xfId="69" builtinId="53" hidden="1"/>
    <cellStyle name="Примечание" xfId="68" builtinId="10" hidden="1"/>
    <cellStyle name="Процентный" xfId="105" builtinId="5" hidden="1"/>
    <cellStyle name="Связанная ячейка" xfId="65" builtinId="24" hidden="1"/>
    <cellStyle name="Текст предупреждения" xfId="67" builtinId="11" hidden="1"/>
    <cellStyle name="Финансовый" xfId="101" builtinId="3" hidden="1"/>
    <cellStyle name="Финансовый [0]" xfId="102" builtinId="6" hidden="1"/>
    <cellStyle name="Хороший" xfId="60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562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17</xdr:row>
      <xdr:rowOff>0</xdr:rowOff>
    </xdr:from>
    <xdr:to>
      <xdr:col>17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8971683" y="4921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26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8"/>
  <sheetViews>
    <sheetView showGridLines="0" zoomScaleNormal="100" workbookViewId="0"/>
  </sheetViews>
  <sheetFormatPr defaultRowHeight="11.25"/>
  <cols>
    <col min="1" max="1" width="30.7109375" style="20" customWidth="1"/>
    <col min="2" max="2" width="80.7109375" style="20" customWidth="1"/>
    <col min="3" max="3" width="30.7109375" style="20" customWidth="1"/>
    <col min="4" max="16384" width="9.140625" style="19"/>
  </cols>
  <sheetData>
    <row r="1" spans="1:4" ht="24" customHeight="1">
      <c r="A1" s="49" t="s">
        <v>13</v>
      </c>
      <c r="B1" s="49" t="s">
        <v>14</v>
      </c>
      <c r="C1" s="49" t="s">
        <v>15</v>
      </c>
      <c r="D1" s="18"/>
    </row>
    <row r="2" spans="1:4">
      <c r="A2" s="521">
        <v>44459.713275462964</v>
      </c>
      <c r="B2" s="20" t="s">
        <v>763</v>
      </c>
      <c r="C2" s="20" t="s">
        <v>199</v>
      </c>
    </row>
    <row r="3" spans="1:4">
      <c r="A3" s="521">
        <v>44459.713773148149</v>
      </c>
      <c r="B3" s="20" t="s">
        <v>763</v>
      </c>
      <c r="C3" s="20" t="s">
        <v>199</v>
      </c>
    </row>
    <row r="4" spans="1:4">
      <c r="A4" s="521">
        <v>44459.713796296295</v>
      </c>
      <c r="B4" s="20" t="s">
        <v>764</v>
      </c>
      <c r="C4" s="20" t="s">
        <v>199</v>
      </c>
    </row>
    <row r="5" spans="1:4">
      <c r="A5" s="521">
        <v>44582.370555555557</v>
      </c>
      <c r="B5" s="20" t="s">
        <v>763</v>
      </c>
      <c r="C5" s="20" t="s">
        <v>199</v>
      </c>
    </row>
    <row r="6" spans="1:4">
      <c r="A6" s="521">
        <v>44582.370578703703</v>
      </c>
      <c r="B6" s="20" t="s">
        <v>764</v>
      </c>
      <c r="C6" s="20" t="s">
        <v>199</v>
      </c>
    </row>
    <row r="7" spans="1:4">
      <c r="A7" s="521">
        <v>44631.591562499998</v>
      </c>
      <c r="B7" s="20" t="s">
        <v>763</v>
      </c>
      <c r="C7" s="20" t="s">
        <v>199</v>
      </c>
    </row>
    <row r="8" spans="1:4">
      <c r="A8" s="521">
        <v>44631.591608796298</v>
      </c>
      <c r="B8" s="20" t="s">
        <v>764</v>
      </c>
      <c r="C8" s="20" t="s">
        <v>199</v>
      </c>
    </row>
    <row r="9" spans="1:4">
      <c r="A9" s="521">
        <v>44631.591689814813</v>
      </c>
      <c r="B9" s="20" t="s">
        <v>763</v>
      </c>
      <c r="C9" s="20" t="s">
        <v>199</v>
      </c>
    </row>
    <row r="10" spans="1:4">
      <c r="A10" s="521">
        <v>44631.59171296296</v>
      </c>
      <c r="B10" s="20" t="s">
        <v>764</v>
      </c>
      <c r="C10" s="20" t="s">
        <v>199</v>
      </c>
    </row>
    <row r="11" spans="1:4">
      <c r="A11" s="521">
        <v>44631.593460648146</v>
      </c>
      <c r="B11" s="20" t="s">
        <v>763</v>
      </c>
      <c r="C11" s="20" t="s">
        <v>199</v>
      </c>
    </row>
    <row r="12" spans="1:4">
      <c r="A12" s="521">
        <v>44631.593495370369</v>
      </c>
      <c r="B12" s="20" t="s">
        <v>764</v>
      </c>
      <c r="C12" s="20" t="s">
        <v>199</v>
      </c>
    </row>
    <row r="13" spans="1:4">
      <c r="A13" s="521">
        <v>44631.593715277777</v>
      </c>
      <c r="B13" s="20" t="s">
        <v>763</v>
      </c>
      <c r="C13" s="20" t="s">
        <v>199</v>
      </c>
    </row>
    <row r="14" spans="1:4">
      <c r="A14" s="521">
        <v>44631.593726851854</v>
      </c>
      <c r="B14" s="20" t="s">
        <v>764</v>
      </c>
      <c r="C14" s="20" t="s">
        <v>199</v>
      </c>
    </row>
    <row r="15" spans="1:4">
      <c r="A15" s="521">
        <v>44665.438310185185</v>
      </c>
      <c r="B15" s="20" t="s">
        <v>763</v>
      </c>
      <c r="C15" s="20" t="s">
        <v>199</v>
      </c>
    </row>
    <row r="16" spans="1:4">
      <c r="A16" s="521">
        <v>44665.438333333332</v>
      </c>
      <c r="B16" s="20" t="s">
        <v>764</v>
      </c>
      <c r="C16" s="20" t="s">
        <v>199</v>
      </c>
    </row>
    <row r="17" spans="1:3">
      <c r="A17" s="521">
        <v>44665.438576388886</v>
      </c>
      <c r="B17" s="20" t="s">
        <v>763</v>
      </c>
      <c r="C17" s="20" t="s">
        <v>199</v>
      </c>
    </row>
    <row r="18" spans="1:3">
      <c r="A18" s="521">
        <v>44665.438587962963</v>
      </c>
      <c r="B18" s="20" t="s">
        <v>764</v>
      </c>
      <c r="C18" s="20" t="s">
        <v>199</v>
      </c>
    </row>
    <row r="19" spans="1:3">
      <c r="A19" s="521">
        <v>44665.683761574073</v>
      </c>
      <c r="B19" s="20" t="s">
        <v>763</v>
      </c>
      <c r="C19" s="20" t="s">
        <v>199</v>
      </c>
    </row>
    <row r="20" spans="1:3">
      <c r="A20" s="521">
        <v>44665.68378472222</v>
      </c>
      <c r="B20" s="20" t="s">
        <v>764</v>
      </c>
      <c r="C20" s="20" t="s">
        <v>199</v>
      </c>
    </row>
    <row r="21" spans="1:3">
      <c r="A21" s="521">
        <v>44666.339699074073</v>
      </c>
      <c r="B21" s="20" t="s">
        <v>763</v>
      </c>
      <c r="C21" s="20" t="s">
        <v>199</v>
      </c>
    </row>
    <row r="22" spans="1:3">
      <c r="A22" s="521">
        <v>44666.339722222219</v>
      </c>
      <c r="B22" s="20" t="s">
        <v>764</v>
      </c>
      <c r="C22" s="20" t="s">
        <v>199</v>
      </c>
    </row>
    <row r="23" spans="1:3">
      <c r="A23" s="521">
        <v>44666.341666666667</v>
      </c>
      <c r="B23" s="20" t="s">
        <v>763</v>
      </c>
      <c r="C23" s="20" t="s">
        <v>199</v>
      </c>
    </row>
    <row r="24" spans="1:3">
      <c r="A24" s="521">
        <v>44666.341689814813</v>
      </c>
      <c r="B24" s="20" t="s">
        <v>764</v>
      </c>
      <c r="C24" s="20" t="s">
        <v>199</v>
      </c>
    </row>
    <row r="25" spans="1:3">
      <c r="A25" s="521">
        <v>44666.485625000001</v>
      </c>
      <c r="B25" s="20" t="s">
        <v>763</v>
      </c>
      <c r="C25" s="20" t="s">
        <v>199</v>
      </c>
    </row>
    <row r="26" spans="1:3">
      <c r="A26" s="521">
        <v>44666.485648148147</v>
      </c>
      <c r="B26" s="20" t="s">
        <v>764</v>
      </c>
      <c r="C26" s="20" t="s">
        <v>199</v>
      </c>
    </row>
    <row r="27" spans="1:3">
      <c r="A27" s="521">
        <v>44666.584675925929</v>
      </c>
      <c r="B27" s="20" t="s">
        <v>763</v>
      </c>
      <c r="C27" s="20" t="s">
        <v>199</v>
      </c>
    </row>
    <row r="28" spans="1:3">
      <c r="A28" s="521">
        <v>44666.584699074076</v>
      </c>
      <c r="B28" s="20" t="s">
        <v>764</v>
      </c>
      <c r="C28" s="20" t="s">
        <v>199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60"/>
  <sheetViews>
    <sheetView showGridLines="0" topLeftCell="D4" zoomScaleNormal="100" workbookViewId="0"/>
  </sheetViews>
  <sheetFormatPr defaultRowHeight="15"/>
  <cols>
    <col min="1" max="1" width="10.7109375" style="23" hidden="1" customWidth="1"/>
    <col min="2" max="2" width="10.7109375" style="24" hidden="1" customWidth="1"/>
    <col min="3" max="3" width="3.7109375" style="83" hidden="1" customWidth="1"/>
    <col min="4" max="4" width="3.7109375" style="25" customWidth="1"/>
    <col min="5" max="5" width="60.7109375" style="25" customWidth="1"/>
    <col min="6" max="6" width="50.7109375" style="25" customWidth="1"/>
    <col min="7" max="7" width="3.7109375" style="90" customWidth="1"/>
    <col min="8" max="8" width="9.140625" style="25"/>
    <col min="9" max="9" width="9.140625" style="36" customWidth="1"/>
    <col min="10" max="10" width="9.140625" style="25"/>
    <col min="11" max="11" width="3.140625" style="25" customWidth="1"/>
    <col min="12" max="16" width="9.140625" style="25"/>
    <col min="17" max="17" width="9.140625" style="177"/>
    <col min="18" max="16384" width="9.140625" style="25"/>
  </cols>
  <sheetData>
    <row r="1" spans="1:17" s="23" customFormat="1" ht="13.5" hidden="1" customHeight="1">
      <c r="B1" s="24"/>
      <c r="F1" s="23">
        <v>26361237</v>
      </c>
      <c r="G1" s="86"/>
      <c r="I1" s="36"/>
      <c r="Q1" s="176"/>
    </row>
    <row r="2" spans="1:17" s="23" customFormat="1" ht="12" hidden="1" customHeight="1">
      <c r="B2" s="24"/>
      <c r="G2" s="86"/>
      <c r="I2" s="36"/>
      <c r="Q2" s="176"/>
    </row>
    <row r="3" spans="1:17" hidden="1"/>
    <row r="4" spans="1:17" ht="11.25" customHeight="1">
      <c r="F4" s="91" t="e">
        <f>version</f>
        <v>#REF!</v>
      </c>
    </row>
    <row r="5" spans="1:17" ht="40.5" customHeight="1">
      <c r="E5" s="540" t="s">
        <v>759</v>
      </c>
      <c r="F5" s="540"/>
      <c r="G5" s="92"/>
    </row>
    <row r="6" spans="1:17" ht="11.25" customHeight="1">
      <c r="E6" s="84"/>
      <c r="F6" s="93"/>
      <c r="G6" s="92"/>
    </row>
    <row r="7" spans="1:17" ht="19.5" customHeight="1">
      <c r="E7" s="84" t="s">
        <v>3</v>
      </c>
      <c r="F7" s="50" t="s">
        <v>175</v>
      </c>
      <c r="G7" s="92"/>
    </row>
    <row r="8" spans="1:17" ht="9.9499999999999993" hidden="1" customHeight="1">
      <c r="A8" s="85"/>
      <c r="D8" s="86"/>
      <c r="E8" s="84"/>
      <c r="F8" s="90"/>
    </row>
    <row r="9" spans="1:17" ht="19.5" hidden="1" customHeight="1">
      <c r="E9" s="109" t="s">
        <v>120</v>
      </c>
      <c r="F9" s="110" t="s">
        <v>43</v>
      </c>
      <c r="G9" s="25"/>
    </row>
    <row r="10" spans="1:17" ht="9.9499999999999993" customHeight="1">
      <c r="A10" s="85"/>
      <c r="D10" s="86"/>
      <c r="E10" s="84"/>
      <c r="F10" s="90"/>
    </row>
    <row r="11" spans="1:17" ht="22.5">
      <c r="E11" s="84" t="s">
        <v>202</v>
      </c>
      <c r="F11" s="527" t="s">
        <v>18</v>
      </c>
      <c r="G11" s="25"/>
    </row>
    <row r="12" spans="1:17" ht="9.9499999999999993" customHeight="1">
      <c r="A12" s="85"/>
      <c r="D12" s="86"/>
      <c r="E12" s="84"/>
      <c r="F12" s="90"/>
    </row>
    <row r="13" spans="1:17" ht="19.5" customHeight="1">
      <c r="A13" s="85"/>
      <c r="D13" s="86"/>
      <c r="E13" s="87" t="s">
        <v>137</v>
      </c>
      <c r="F13" s="447" t="s">
        <v>200</v>
      </c>
    </row>
    <row r="14" spans="1:17" hidden="1">
      <c r="A14" s="85"/>
      <c r="D14" s="86"/>
      <c r="E14" s="87" t="s">
        <v>102</v>
      </c>
      <c r="F14" s="398" t="s">
        <v>765</v>
      </c>
    </row>
    <row r="15" spans="1:17" ht="9.9499999999999993" hidden="1" customHeight="1">
      <c r="A15" s="85"/>
      <c r="D15" s="86"/>
      <c r="E15" s="84"/>
      <c r="F15" s="90"/>
    </row>
    <row r="16" spans="1:17" ht="33.75" hidden="1" customHeight="1">
      <c r="A16" s="85"/>
      <c r="D16" s="86"/>
      <c r="E16" s="109" t="s">
        <v>745</v>
      </c>
      <c r="F16" s="150"/>
    </row>
    <row r="17" spans="1:9" ht="33.75" hidden="1" customHeight="1">
      <c r="A17" s="85"/>
      <c r="D17" s="86"/>
      <c r="E17" s="109"/>
      <c r="F17" s="151"/>
    </row>
    <row r="18" spans="1:9" ht="3" customHeight="1">
      <c r="A18" s="85"/>
      <c r="D18" s="86"/>
      <c r="E18" s="84"/>
      <c r="F18" s="90"/>
    </row>
    <row r="19" spans="1:9" s="273" customFormat="1" ht="5.25" hidden="1">
      <c r="A19" s="266"/>
      <c r="B19" s="267"/>
      <c r="C19" s="275"/>
      <c r="D19" s="269"/>
      <c r="E19" s="270"/>
      <c r="F19" s="272"/>
      <c r="G19" s="272"/>
      <c r="I19" s="274"/>
    </row>
    <row r="20" spans="1:9" ht="19.5" customHeight="1">
      <c r="A20" s="85"/>
      <c r="C20" s="189">
        <v>2021</v>
      </c>
      <c r="D20" s="86"/>
      <c r="E20" s="84" t="s">
        <v>304</v>
      </c>
      <c r="F20" s="165">
        <v>2021</v>
      </c>
    </row>
    <row r="21" spans="1:9" s="273" customFormat="1" ht="5.25" hidden="1">
      <c r="A21" s="266"/>
      <c r="B21" s="267"/>
      <c r="C21" s="268"/>
      <c r="D21" s="269"/>
      <c r="E21" s="270"/>
      <c r="F21" s="271"/>
      <c r="G21" s="272"/>
      <c r="I21" s="274"/>
    </row>
    <row r="22" spans="1:9" ht="9.9499999999999993" customHeight="1">
      <c r="A22" s="85"/>
      <c r="D22" s="86"/>
      <c r="E22" s="84"/>
      <c r="F22" s="90"/>
    </row>
    <row r="23" spans="1:9" ht="33.75" customHeight="1">
      <c r="E23" s="87" t="s">
        <v>25</v>
      </c>
      <c r="F23" s="527" t="s">
        <v>18</v>
      </c>
      <c r="G23" s="25"/>
    </row>
    <row r="24" spans="1:9" ht="3.6" customHeight="1">
      <c r="E24" s="84"/>
      <c r="F24" s="84"/>
      <c r="G24" s="84"/>
      <c r="H24" s="84"/>
    </row>
    <row r="25" spans="1:9" ht="30" customHeight="1">
      <c r="C25" s="88"/>
      <c r="D25" s="86"/>
      <c r="E25" s="84"/>
      <c r="F25" s="90"/>
      <c r="G25" s="94"/>
    </row>
    <row r="26" spans="1:9">
      <c r="C26" s="88"/>
      <c r="D26" s="86"/>
      <c r="E26" s="87" t="s">
        <v>300</v>
      </c>
      <c r="F26" s="51" t="s">
        <v>905</v>
      </c>
      <c r="G26" s="94"/>
    </row>
    <row r="27" spans="1:9" ht="19.5" hidden="1" customHeight="1">
      <c r="C27" s="88"/>
      <c r="D27" s="86"/>
      <c r="E27" s="87" t="s">
        <v>301</v>
      </c>
      <c r="F27" s="52"/>
      <c r="G27" s="94"/>
    </row>
    <row r="28" spans="1:9">
      <c r="C28" s="88"/>
      <c r="D28" s="86"/>
      <c r="E28" s="84" t="s">
        <v>4</v>
      </c>
      <c r="F28" s="51" t="s">
        <v>906</v>
      </c>
      <c r="G28" s="94"/>
    </row>
    <row r="29" spans="1:9">
      <c r="C29" s="88"/>
      <c r="D29" s="86"/>
      <c r="E29" s="84" t="s">
        <v>5</v>
      </c>
      <c r="F29" s="51" t="s">
        <v>907</v>
      </c>
      <c r="G29" s="94"/>
      <c r="H29" s="26"/>
    </row>
    <row r="30" spans="1:9" ht="19.5" hidden="1" customHeight="1">
      <c r="C30" s="88"/>
      <c r="D30" s="86"/>
      <c r="E30" s="84" t="s">
        <v>100</v>
      </c>
      <c r="F30" s="52"/>
      <c r="G30" s="94"/>
      <c r="H30" s="26"/>
    </row>
    <row r="31" spans="1:9" s="273" customFormat="1" ht="5.25">
      <c r="A31" s="416"/>
      <c r="B31" s="267"/>
      <c r="C31" s="417"/>
      <c r="D31" s="269"/>
      <c r="E31" s="270"/>
      <c r="F31" s="418"/>
      <c r="G31" s="419"/>
      <c r="H31" s="420"/>
      <c r="I31" s="274"/>
    </row>
    <row r="32" spans="1:9">
      <c r="C32" s="88"/>
      <c r="D32" s="86"/>
      <c r="E32" s="89" t="s">
        <v>519</v>
      </c>
      <c r="F32" s="528" t="s">
        <v>521</v>
      </c>
      <c r="G32" s="94"/>
      <c r="H32" s="26"/>
    </row>
    <row r="33" spans="1:6" ht="3" customHeight="1">
      <c r="A33" s="85"/>
      <c r="D33" s="86"/>
      <c r="E33" s="84"/>
      <c r="F33" s="90"/>
    </row>
    <row r="34" spans="1:6" ht="22.5">
      <c r="A34" s="85"/>
      <c r="D34" s="86"/>
      <c r="E34" s="84" t="s">
        <v>728</v>
      </c>
      <c r="F34" s="527" t="s">
        <v>18</v>
      </c>
    </row>
    <row r="35" spans="1:6" ht="3" customHeight="1">
      <c r="A35" s="85"/>
      <c r="D35" s="86"/>
      <c r="E35" s="84"/>
      <c r="F35" s="90"/>
    </row>
    <row r="36" spans="1:6" ht="22.5">
      <c r="A36" s="85"/>
      <c r="D36" s="86"/>
      <c r="E36" s="84" t="s">
        <v>305</v>
      </c>
      <c r="F36" s="529" t="s">
        <v>17</v>
      </c>
    </row>
    <row r="37" spans="1:6" ht="22.5">
      <c r="A37" s="85"/>
      <c r="D37" s="86"/>
      <c r="E37" s="84" t="s">
        <v>306</v>
      </c>
      <c r="F37" s="530" t="s">
        <v>1744</v>
      </c>
    </row>
    <row r="38" spans="1:6" ht="3" customHeight="1">
      <c r="A38" s="85"/>
      <c r="D38" s="86"/>
      <c r="E38" s="84"/>
      <c r="F38" s="90"/>
    </row>
    <row r="39" spans="1:6" ht="22.5">
      <c r="A39" s="85"/>
      <c r="D39" s="86"/>
      <c r="E39" s="84" t="s">
        <v>307</v>
      </c>
      <c r="F39" s="529" t="s">
        <v>17</v>
      </c>
    </row>
    <row r="40" spans="1:6" ht="3" customHeight="1">
      <c r="A40" s="85"/>
      <c r="D40" s="86"/>
      <c r="E40" s="84"/>
      <c r="F40" s="90"/>
    </row>
    <row r="41" spans="1:6">
      <c r="A41" s="85"/>
      <c r="D41" s="86"/>
      <c r="E41" s="84" t="s">
        <v>308</v>
      </c>
      <c r="F41" s="529" t="s">
        <v>17</v>
      </c>
    </row>
    <row r="42" spans="1:6" ht="60" hidden="1" customHeight="1">
      <c r="A42" s="85"/>
      <c r="D42" s="86"/>
      <c r="E42" s="84" t="s">
        <v>744</v>
      </c>
      <c r="F42" s="474" t="str">
        <f>F41</f>
        <v>да</v>
      </c>
    </row>
    <row r="43" spans="1:6" ht="22.5">
      <c r="A43" s="85"/>
      <c r="D43" s="86"/>
      <c r="E43" s="84" t="s">
        <v>518</v>
      </c>
      <c r="F43" s="529" t="s">
        <v>18</v>
      </c>
    </row>
    <row r="44" spans="1:6" ht="9.75" customHeight="1">
      <c r="A44" s="85"/>
      <c r="D44" s="86"/>
      <c r="E44" s="84"/>
      <c r="F44" s="90"/>
    </row>
    <row r="45" spans="1:6" ht="19.5" customHeight="1">
      <c r="B45" s="27"/>
      <c r="D45" s="46"/>
      <c r="E45" s="89" t="s">
        <v>88</v>
      </c>
      <c r="F45" s="57" t="s">
        <v>1740</v>
      </c>
    </row>
    <row r="46" spans="1:6" ht="19.5" customHeight="1">
      <c r="B46" s="27"/>
      <c r="D46" s="46"/>
      <c r="E46" s="89" t="s">
        <v>95</v>
      </c>
      <c r="F46" s="57" t="s">
        <v>1741</v>
      </c>
    </row>
    <row r="47" spans="1:6" ht="3" customHeight="1">
      <c r="B47" s="27"/>
      <c r="D47" s="46"/>
      <c r="E47" s="89"/>
      <c r="F47" s="89"/>
    </row>
    <row r="48" spans="1:6" ht="19.5" customHeight="1">
      <c r="E48" s="59"/>
      <c r="F48" s="90" t="s">
        <v>181</v>
      </c>
    </row>
    <row r="49" spans="5:6" ht="19.5" customHeight="1">
      <c r="E49" s="89" t="s">
        <v>20</v>
      </c>
      <c r="F49" s="57" t="s">
        <v>1736</v>
      </c>
    </row>
    <row r="50" spans="5:6" ht="19.5" customHeight="1">
      <c r="E50" s="89" t="s">
        <v>21</v>
      </c>
      <c r="F50" s="57" t="s">
        <v>1737</v>
      </c>
    </row>
    <row r="51" spans="5:6" ht="19.5" customHeight="1">
      <c r="E51" s="89" t="s">
        <v>26</v>
      </c>
      <c r="F51" s="57" t="s">
        <v>1738</v>
      </c>
    </row>
    <row r="52" spans="5:6" ht="19.5" customHeight="1">
      <c r="E52" s="89" t="s">
        <v>22</v>
      </c>
      <c r="F52" s="57" t="s">
        <v>1739</v>
      </c>
    </row>
    <row r="53" spans="5:6" ht="3" customHeight="1">
      <c r="E53" s="89"/>
      <c r="F53" s="46"/>
    </row>
    <row r="54" spans="5:6" ht="30" customHeight="1">
      <c r="E54" s="89"/>
      <c r="F54" s="46"/>
    </row>
    <row r="55" spans="5:6" ht="9.9499999999999993" customHeight="1"/>
    <row r="56" spans="5:6" ht="60.75" customHeight="1">
      <c r="E56" s="541" t="s">
        <v>760</v>
      </c>
      <c r="F56" s="541"/>
    </row>
    <row r="60" spans="5:6">
      <c r="E60" s="517"/>
    </row>
  </sheetData>
  <sheetProtection password="FA9C" sheet="1" objects="1" scenarios="1" formatColumns="0" formatRows="0"/>
  <dataConsolidate link="1"/>
  <mergeCells count="2">
    <mergeCell ref="E5:F5"/>
    <mergeCell ref="E56:F56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9:F52 F45:F46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sqref="F20" xr:uid="{00000000-0002-0000-03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abSelected="1" topLeftCell="C3" zoomScaleNormal="100" workbookViewId="0">
      <selection activeCell="E49" sqref="E49"/>
    </sheetView>
  </sheetViews>
  <sheetFormatPr defaultRowHeight="14.2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6.28515625" style="29" customWidth="1"/>
    <col min="5" max="5" width="46.42578125" style="29" customWidth="1"/>
    <col min="6" max="6" width="3.7109375" style="29" customWidth="1"/>
    <col min="7" max="7" width="5.7109375" style="29" customWidth="1"/>
    <col min="8" max="8" width="41.42578125" style="29" bestFit="1" customWidth="1"/>
    <col min="9" max="9" width="3.7109375" style="29" customWidth="1"/>
    <col min="10" max="10" width="5.7109375" style="29" customWidth="1"/>
    <col min="11" max="11" width="32.5703125" style="29" customWidth="1"/>
    <col min="12" max="12" width="14.85546875" style="29" customWidth="1"/>
    <col min="13" max="13" width="13.140625" style="223" hidden="1" customWidth="1"/>
    <col min="14" max="16" width="9.140625" style="223" hidden="1" customWidth="1"/>
    <col min="17" max="17" width="25.7109375" style="223" hidden="1" customWidth="1"/>
    <col min="18" max="18" width="14.42578125" style="223" hidden="1" customWidth="1"/>
    <col min="19" max="22" width="9.140625" style="224"/>
    <col min="23" max="16384" width="9.140625" style="29"/>
  </cols>
  <sheetData>
    <row r="1" spans="1:256" s="216" customFormat="1" ht="16.5" hidden="1" customHeight="1">
      <c r="C1" s="379"/>
      <c r="H1" s="379"/>
      <c r="I1" s="379"/>
      <c r="J1" s="379"/>
      <c r="K1" s="379" t="s">
        <v>132</v>
      </c>
      <c r="L1" s="217" t="s">
        <v>123</v>
      </c>
      <c r="M1" s="218" t="s">
        <v>131</v>
      </c>
      <c r="N1" s="218"/>
      <c r="O1" s="218"/>
      <c r="P1" s="218"/>
      <c r="Q1" s="218"/>
      <c r="R1" s="218"/>
      <c r="S1" s="218"/>
      <c r="T1" s="218"/>
      <c r="U1" s="218"/>
      <c r="V1" s="218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  <c r="IO1" s="217"/>
      <c r="IP1" s="217"/>
      <c r="IQ1" s="217"/>
      <c r="IR1" s="217"/>
      <c r="IS1" s="217"/>
      <c r="IT1" s="217"/>
      <c r="IU1" s="217"/>
      <c r="IV1" s="217"/>
    </row>
    <row r="2" spans="1:256" s="222" customFormat="1" ht="16.5" hidden="1" customHeight="1">
      <c r="A2" s="219"/>
      <c r="B2" s="219"/>
      <c r="C2" s="220"/>
      <c r="D2" s="219"/>
      <c r="E2" s="219"/>
      <c r="F2" s="219"/>
      <c r="G2" s="219"/>
      <c r="H2" s="219"/>
      <c r="I2" s="219"/>
      <c r="J2" s="219"/>
      <c r="K2" s="219"/>
      <c r="L2" s="219"/>
      <c r="M2" s="218"/>
      <c r="N2" s="218"/>
      <c r="O2" s="218"/>
      <c r="P2" s="218"/>
      <c r="Q2" s="218"/>
      <c r="R2" s="218"/>
      <c r="S2" s="221"/>
      <c r="T2" s="221"/>
      <c r="U2" s="221"/>
      <c r="V2" s="221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  <c r="DL2" s="220"/>
      <c r="DM2" s="220"/>
      <c r="DN2" s="220"/>
      <c r="DO2" s="220"/>
      <c r="DP2" s="220"/>
      <c r="DQ2" s="220"/>
      <c r="DR2" s="220"/>
      <c r="DS2" s="220"/>
      <c r="DT2" s="220"/>
      <c r="DU2" s="220"/>
      <c r="DV2" s="220"/>
      <c r="DW2" s="220"/>
      <c r="DX2" s="220"/>
      <c r="DY2" s="220"/>
      <c r="DZ2" s="220"/>
      <c r="EA2" s="220"/>
      <c r="EB2" s="220"/>
      <c r="EC2" s="220"/>
      <c r="ED2" s="220"/>
      <c r="EE2" s="220"/>
      <c r="EF2" s="220"/>
      <c r="EG2" s="220"/>
      <c r="EH2" s="220"/>
      <c r="EI2" s="220"/>
      <c r="EJ2" s="220"/>
      <c r="EK2" s="220"/>
      <c r="EL2" s="220"/>
      <c r="EM2" s="220"/>
      <c r="EN2" s="220"/>
      <c r="EO2" s="220"/>
      <c r="EP2" s="220"/>
      <c r="EQ2" s="220"/>
      <c r="ER2" s="220"/>
      <c r="ES2" s="220"/>
      <c r="ET2" s="220"/>
    </row>
    <row r="3" spans="1:256" s="111" customFormat="1" ht="3" customHeight="1">
      <c r="A3" s="13"/>
      <c r="B3" s="29"/>
      <c r="C3" s="45"/>
      <c r="D3" s="29"/>
      <c r="E3" s="29"/>
      <c r="F3" s="29"/>
      <c r="G3" s="29"/>
      <c r="H3" s="29"/>
      <c r="I3" s="29"/>
      <c r="J3" s="29"/>
      <c r="K3" s="29"/>
      <c r="L3" s="73"/>
      <c r="M3" s="223"/>
      <c r="N3" s="223"/>
      <c r="O3" s="223"/>
      <c r="P3" s="223"/>
      <c r="Q3" s="223"/>
      <c r="R3" s="223"/>
      <c r="S3" s="224"/>
      <c r="T3" s="224"/>
      <c r="U3" s="224"/>
      <c r="V3" s="224"/>
    </row>
    <row r="4" spans="1:256" s="111" customFormat="1" ht="22.5">
      <c r="A4" s="13"/>
      <c r="B4" s="29"/>
      <c r="C4" s="45"/>
      <c r="D4" s="546" t="s">
        <v>309</v>
      </c>
      <c r="E4" s="547"/>
      <c r="F4" s="547"/>
      <c r="G4" s="547"/>
      <c r="H4" s="548"/>
      <c r="I4" s="225"/>
      <c r="M4" s="223"/>
      <c r="N4" s="223"/>
      <c r="O4" s="223"/>
      <c r="P4" s="223"/>
      <c r="Q4" s="223"/>
      <c r="R4" s="223"/>
      <c r="S4" s="224"/>
      <c r="T4" s="224"/>
      <c r="U4" s="224"/>
      <c r="V4" s="224"/>
    </row>
    <row r="5" spans="1:256" s="111" customFormat="1" ht="3" hidden="1" customHeight="1">
      <c r="A5" s="13"/>
      <c r="B5" s="29"/>
      <c r="C5" s="45"/>
      <c r="D5" s="29"/>
      <c r="E5" s="29"/>
      <c r="F5" s="29"/>
      <c r="G5" s="29"/>
      <c r="H5" s="32"/>
      <c r="I5" s="32"/>
      <c r="J5" s="32"/>
      <c r="K5" s="32"/>
      <c r="L5" s="31"/>
      <c r="M5" s="223"/>
      <c r="N5" s="223"/>
      <c r="O5" s="223"/>
      <c r="P5" s="223"/>
      <c r="Q5" s="223"/>
      <c r="R5" s="223"/>
      <c r="S5" s="224"/>
      <c r="T5" s="224"/>
      <c r="U5" s="224"/>
      <c r="V5" s="224"/>
    </row>
    <row r="6" spans="1:256" s="111" customFormat="1" ht="20.100000000000001" hidden="1" customHeight="1">
      <c r="A6" s="106"/>
      <c r="B6" s="106"/>
      <c r="C6" s="45"/>
      <c r="D6" s="549"/>
      <c r="E6" s="549"/>
      <c r="F6" s="550" t="s">
        <v>17</v>
      </c>
      <c r="G6" s="550"/>
      <c r="H6" s="32"/>
      <c r="I6" s="32"/>
      <c r="J6" s="112"/>
      <c r="K6" s="113"/>
      <c r="L6" s="113"/>
      <c r="M6" s="223"/>
      <c r="N6" s="223"/>
      <c r="O6" s="223"/>
      <c r="P6" s="223"/>
      <c r="Q6" s="223"/>
      <c r="R6" s="223"/>
      <c r="S6" s="224"/>
      <c r="T6" s="224"/>
      <c r="U6" s="224"/>
      <c r="V6" s="224"/>
    </row>
    <row r="7" spans="1:256" ht="45.75" customHeight="1">
      <c r="E7" s="553"/>
      <c r="F7" s="553"/>
      <c r="G7" s="553"/>
      <c r="H7" s="553"/>
      <c r="I7" s="553"/>
      <c r="J7" s="553"/>
      <c r="K7" s="553"/>
      <c r="L7" s="553"/>
    </row>
    <row r="8" spans="1:256" s="111" customFormat="1">
      <c r="A8" s="13"/>
      <c r="B8" s="29"/>
      <c r="C8" s="45"/>
      <c r="D8" s="551" t="s">
        <v>310</v>
      </c>
      <c r="E8" s="551"/>
      <c r="F8" s="551" t="s">
        <v>121</v>
      </c>
      <c r="G8" s="551"/>
      <c r="H8" s="551"/>
      <c r="I8" s="552" t="s">
        <v>122</v>
      </c>
      <c r="J8" s="552"/>
      <c r="K8" s="552"/>
      <c r="L8" s="552"/>
      <c r="M8" s="223"/>
      <c r="N8" s="223"/>
      <c r="O8" s="223"/>
      <c r="P8" s="223"/>
      <c r="Q8" s="223"/>
      <c r="R8" s="223"/>
      <c r="S8" s="224"/>
      <c r="T8" s="224"/>
      <c r="U8" s="224"/>
      <c r="V8" s="224"/>
    </row>
    <row r="9" spans="1:256" s="111" customFormat="1" ht="20.25" customHeight="1">
      <c r="A9" s="13"/>
      <c r="B9" s="29"/>
      <c r="C9" s="45"/>
      <c r="D9" s="522" t="s">
        <v>23</v>
      </c>
      <c r="E9" s="522" t="s">
        <v>129</v>
      </c>
      <c r="F9" s="542" t="s">
        <v>23</v>
      </c>
      <c r="G9" s="543"/>
      <c r="H9" s="126" t="s">
        <v>129</v>
      </c>
      <c r="I9" s="544" t="s">
        <v>23</v>
      </c>
      <c r="J9" s="544"/>
      <c r="K9" s="126" t="s">
        <v>129</v>
      </c>
      <c r="L9" s="126" t="s">
        <v>123</v>
      </c>
      <c r="M9" s="257"/>
      <c r="N9" s="257"/>
      <c r="O9" s="257"/>
      <c r="P9" s="257"/>
      <c r="Q9" s="257"/>
      <c r="R9" s="257"/>
      <c r="S9" s="224"/>
      <c r="T9" s="224"/>
      <c r="U9" s="224"/>
      <c r="V9" s="224"/>
    </row>
    <row r="10" spans="1:256" ht="12" customHeight="1">
      <c r="C10" s="44"/>
      <c r="D10" s="523" t="s">
        <v>24</v>
      </c>
      <c r="E10" s="523" t="s">
        <v>0</v>
      </c>
      <c r="F10" s="545" t="s">
        <v>1</v>
      </c>
      <c r="G10" s="545"/>
      <c r="H10" s="523" t="s">
        <v>2</v>
      </c>
      <c r="I10" s="545" t="s">
        <v>11</v>
      </c>
      <c r="J10" s="545"/>
      <c r="K10" s="523" t="s">
        <v>12</v>
      </c>
      <c r="L10" s="523" t="s">
        <v>27</v>
      </c>
      <c r="M10" s="257"/>
      <c r="N10" s="257"/>
      <c r="O10" s="257"/>
      <c r="P10" s="257"/>
      <c r="Q10" s="257"/>
      <c r="R10" s="257"/>
      <c r="S10" s="226"/>
      <c r="T10" s="226"/>
      <c r="U10" s="226"/>
      <c r="V10" s="226"/>
    </row>
    <row r="11" spans="1:256" s="111" customFormat="1" hidden="1">
      <c r="A11" s="29"/>
      <c r="B11" s="29"/>
      <c r="C11" s="45"/>
      <c r="D11" s="145">
        <v>0</v>
      </c>
      <c r="E11" s="146"/>
      <c r="F11" s="141" t="s">
        <v>125</v>
      </c>
      <c r="G11" s="141"/>
      <c r="H11" s="147"/>
      <c r="I11" s="143" t="s">
        <v>125</v>
      </c>
      <c r="J11" s="141"/>
      <c r="K11" s="147"/>
      <c r="L11" s="148"/>
      <c r="M11" s="258" t="s">
        <v>217</v>
      </c>
      <c r="N11" s="257"/>
      <c r="O11" s="257"/>
      <c r="P11" s="257" t="s">
        <v>218</v>
      </c>
      <c r="Q11" s="257" t="s">
        <v>219</v>
      </c>
      <c r="R11" s="257" t="s">
        <v>220</v>
      </c>
      <c r="S11" s="224"/>
      <c r="T11" s="224"/>
      <c r="U11" s="224"/>
      <c r="V11" s="224"/>
    </row>
    <row r="12" spans="1:256" customFormat="1" ht="15.75" hidden="1" customHeight="1">
      <c r="A12" s="43"/>
      <c r="B12" s="131" t="s">
        <v>130</v>
      </c>
      <c r="C12" s="557"/>
      <c r="D12" s="551">
        <v>1</v>
      </c>
      <c r="E12" s="559" t="s">
        <v>1746</v>
      </c>
      <c r="F12" s="230" t="s">
        <v>125</v>
      </c>
      <c r="G12" s="191">
        <v>0</v>
      </c>
      <c r="H12" s="231"/>
      <c r="I12" s="127" t="s">
        <v>125</v>
      </c>
      <c r="J12" s="232" t="s">
        <v>221</v>
      </c>
      <c r="K12" s="149"/>
      <c r="L12" s="168"/>
      <c r="M12" s="223" t="e">
        <f ca="1">mergeValue(H12)</f>
        <v>#NAME?</v>
      </c>
      <c r="N12" s="216"/>
      <c r="O12" s="216"/>
      <c r="P12" s="223" t="str">
        <f t="array" ref="P12">IF(ISERROR(MATCH(MID(Q12,1,250),MID(note_ter,1,250),0)),"n","y")</f>
        <v>n</v>
      </c>
      <c r="Q12" s="216" t="s">
        <v>1746</v>
      </c>
      <c r="R12" s="223" t="str">
        <f>K12&amp;"("&amp;L12&amp;")"</f>
        <v>()</v>
      </c>
      <c r="S12" s="131"/>
      <c r="T12" s="131"/>
      <c r="U12" s="179"/>
      <c r="V12" s="131"/>
      <c r="W12" s="131"/>
      <c r="X12" s="131"/>
      <c r="Y12" s="97"/>
      <c r="Z12" s="9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97"/>
      <c r="BW12" s="97"/>
      <c r="BX12" s="97"/>
      <c r="BY12" s="97"/>
      <c r="BZ12" s="97"/>
      <c r="CA12" s="97"/>
      <c r="CB12" s="97"/>
      <c r="CC12" s="97"/>
      <c r="CD12" s="97"/>
      <c r="CE12" s="97"/>
    </row>
    <row r="13" spans="1:256" customFormat="1" ht="15" hidden="1" customHeight="1">
      <c r="A13" s="43"/>
      <c r="B13" s="131" t="s">
        <v>130</v>
      </c>
      <c r="C13" s="557"/>
      <c r="D13" s="551"/>
      <c r="E13" s="560"/>
      <c r="F13" s="562" t="s">
        <v>125</v>
      </c>
      <c r="G13" s="551">
        <v>1</v>
      </c>
      <c r="H13" s="554" t="s">
        <v>1703</v>
      </c>
      <c r="I13" s="127" t="s">
        <v>125</v>
      </c>
      <c r="J13" s="232" t="s">
        <v>221</v>
      </c>
      <c r="K13" s="149"/>
      <c r="L13" s="168"/>
      <c r="M13" s="223" t="e">
        <f ca="1">mergeValue(H13)</f>
        <v>#NAME?</v>
      </c>
      <c r="N13" s="216"/>
      <c r="O13" s="216"/>
      <c r="P13" s="216"/>
      <c r="Q13" s="216"/>
      <c r="R13" s="223" t="str">
        <f>K13&amp;"("&amp;L13&amp;")"</f>
        <v>()</v>
      </c>
      <c r="S13" s="131"/>
      <c r="T13" s="131"/>
      <c r="U13" s="179"/>
      <c r="V13" s="131"/>
      <c r="W13" s="131"/>
      <c r="X13" s="131"/>
      <c r="Y13" s="97"/>
      <c r="Z13" s="9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97"/>
      <c r="BW13" s="97"/>
      <c r="BX13" s="97"/>
      <c r="BY13" s="97"/>
      <c r="BZ13" s="97"/>
      <c r="CA13" s="97"/>
      <c r="CB13" s="97"/>
      <c r="CC13" s="97"/>
      <c r="CD13" s="97"/>
      <c r="CE13" s="97"/>
    </row>
    <row r="14" spans="1:256" customFormat="1" ht="45" customHeight="1">
      <c r="A14" s="43"/>
      <c r="B14" s="131" t="s">
        <v>130</v>
      </c>
      <c r="C14" s="557"/>
      <c r="D14" s="551"/>
      <c r="E14" s="560"/>
      <c r="F14" s="563"/>
      <c r="G14" s="551"/>
      <c r="H14" s="555"/>
      <c r="I14" s="531" t="s">
        <v>125</v>
      </c>
      <c r="J14" s="191">
        <v>1</v>
      </c>
      <c r="K14" s="234" t="s">
        <v>1703</v>
      </c>
      <c r="L14" s="132" t="s">
        <v>1704</v>
      </c>
      <c r="M14" s="223" t="e">
        <f ca="1">mergeValue(H14)</f>
        <v>#NAME?</v>
      </c>
      <c r="N14" s="216"/>
      <c r="O14" s="216"/>
      <c r="P14" s="216"/>
      <c r="Q14" s="216"/>
      <c r="R14" s="223" t="str">
        <f>K14&amp;" ("&amp;L14&amp;")"</f>
        <v>Урай (71878000)</v>
      </c>
      <c r="S14" s="131"/>
      <c r="T14" s="131"/>
      <c r="U14" s="179"/>
      <c r="V14" s="131"/>
      <c r="W14" s="131"/>
      <c r="X14" s="131"/>
      <c r="Y14" s="97"/>
      <c r="Z14" s="97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97"/>
      <c r="BW14" s="97"/>
      <c r="BX14" s="97"/>
      <c r="BY14" s="97"/>
      <c r="BZ14" s="97"/>
      <c r="CA14" s="97"/>
      <c r="CB14" s="97"/>
      <c r="CC14" s="97"/>
      <c r="CD14" s="97"/>
      <c r="CE14" s="97"/>
    </row>
    <row r="15" spans="1:256" customFormat="1" ht="0.95" customHeight="1">
      <c r="A15" s="43"/>
      <c r="B15" s="43"/>
      <c r="C15" s="557"/>
      <c r="D15" s="551"/>
      <c r="E15" s="560"/>
      <c r="F15" s="564"/>
      <c r="G15" s="551"/>
      <c r="H15" s="556"/>
      <c r="I15" s="136" t="s">
        <v>125</v>
      </c>
      <c r="J15" s="136"/>
      <c r="K15" s="149" t="s">
        <v>125</v>
      </c>
      <c r="L15" s="168"/>
      <c r="M15" s="216"/>
      <c r="N15" s="216"/>
      <c r="O15" s="216"/>
      <c r="P15" s="216"/>
      <c r="Q15" s="223"/>
      <c r="R15" s="216"/>
      <c r="S15" s="131"/>
      <c r="T15" s="131"/>
      <c r="U15" s="179"/>
      <c r="V15" s="131"/>
      <c r="W15" s="131"/>
      <c r="X15" s="131"/>
      <c r="Y15" s="97"/>
      <c r="Z15" s="97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97"/>
      <c r="BW15" s="97"/>
      <c r="BX15" s="97"/>
      <c r="BY15" s="97"/>
      <c r="BZ15" s="97"/>
      <c r="CA15" s="97"/>
      <c r="CB15" s="97"/>
      <c r="CC15" s="97"/>
      <c r="CD15" s="97"/>
      <c r="CE15" s="97"/>
    </row>
    <row r="16" spans="1:256" customFormat="1" ht="0.95" customHeight="1">
      <c r="A16" s="43"/>
      <c r="B16" s="43"/>
      <c r="C16" s="558"/>
      <c r="D16" s="551"/>
      <c r="E16" s="561"/>
      <c r="F16" s="127" t="s">
        <v>125</v>
      </c>
      <c r="G16" s="136" t="s">
        <v>125</v>
      </c>
      <c r="H16" s="149" t="s">
        <v>125</v>
      </c>
      <c r="I16" s="136" t="s">
        <v>125</v>
      </c>
      <c r="J16" s="136"/>
      <c r="K16" s="167"/>
      <c r="L16" s="168"/>
      <c r="M16" s="216"/>
      <c r="N16" s="216"/>
      <c r="O16" s="216"/>
      <c r="P16" s="216"/>
      <c r="Q16" s="223"/>
      <c r="R16" s="216"/>
      <c r="S16" s="131"/>
      <c r="T16" s="131"/>
      <c r="U16" s="179"/>
      <c r="V16" s="131"/>
      <c r="W16" s="131"/>
      <c r="X16" s="131"/>
      <c r="Y16" s="97"/>
      <c r="Z16" s="97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97"/>
      <c r="BW16" s="97"/>
      <c r="BX16" s="97"/>
      <c r="BY16" s="97"/>
      <c r="BZ16" s="97"/>
      <c r="CA16" s="97"/>
      <c r="CB16" s="97"/>
      <c r="CC16" s="97"/>
      <c r="CD16" s="97"/>
      <c r="CE16" s="97"/>
    </row>
    <row r="17" spans="1:22" s="111" customFormat="1" hidden="1">
      <c r="A17" s="29"/>
      <c r="B17" s="29" t="s">
        <v>143</v>
      </c>
      <c r="C17" s="45"/>
      <c r="D17" s="127"/>
      <c r="E17" s="133" t="s">
        <v>125</v>
      </c>
      <c r="F17" s="129" t="s">
        <v>125</v>
      </c>
      <c r="G17" s="129"/>
      <c r="H17" s="129"/>
      <c r="I17" s="129" t="s">
        <v>125</v>
      </c>
      <c r="J17" s="129"/>
      <c r="K17" s="129"/>
      <c r="L17" s="130"/>
      <c r="M17" s="258"/>
      <c r="N17" s="257"/>
      <c r="O17" s="257"/>
      <c r="P17" s="257"/>
      <c r="Q17" s="257" t="s">
        <v>311</v>
      </c>
      <c r="R17" s="257"/>
      <c r="S17" s="224"/>
      <c r="T17" s="224"/>
      <c r="U17" s="224"/>
      <c r="V17" s="224"/>
    </row>
    <row r="18" spans="1:22" s="111" customFormat="1" ht="21" customHeight="1">
      <c r="A18" s="13"/>
      <c r="B18" s="29"/>
      <c r="C18" s="45"/>
      <c r="D18" s="227"/>
      <c r="E18" s="227"/>
      <c r="F18" s="227"/>
      <c r="G18" s="227"/>
      <c r="H18" s="227"/>
      <c r="I18" s="227"/>
      <c r="J18" s="227"/>
      <c r="K18" s="227"/>
      <c r="L18" s="227"/>
      <c r="M18" s="257"/>
      <c r="N18" s="257"/>
      <c r="O18" s="257"/>
      <c r="P18" s="257"/>
      <c r="Q18" s="257"/>
      <c r="R18" s="257"/>
      <c r="S18" s="224"/>
      <c r="T18" s="224"/>
      <c r="U18" s="224"/>
      <c r="V18" s="224"/>
    </row>
    <row r="19" spans="1:22" s="111" customFormat="1">
      <c r="A19" s="13"/>
      <c r="B19" s="29"/>
      <c r="C19" s="45"/>
      <c r="D19" s="29"/>
      <c r="E19" s="29"/>
      <c r="F19" s="29"/>
      <c r="G19" s="29"/>
      <c r="H19" s="29"/>
      <c r="I19" s="29"/>
      <c r="J19" s="29"/>
      <c r="K19" s="29"/>
      <c r="L19" s="29"/>
      <c r="M19" s="223"/>
      <c r="N19" s="223"/>
      <c r="O19" s="223"/>
      <c r="P19" s="223"/>
      <c r="Q19" s="223"/>
      <c r="R19" s="223"/>
      <c r="S19" s="224"/>
      <c r="T19" s="224"/>
      <c r="U19" s="224"/>
      <c r="V19" s="224"/>
    </row>
    <row r="20" spans="1:22" s="111" customFormat="1" ht="0.75" customHeight="1">
      <c r="A20" s="13"/>
      <c r="B20" s="29"/>
      <c r="C20" s="45"/>
      <c r="D20" s="29"/>
      <c r="E20" s="29"/>
      <c r="F20" s="29"/>
      <c r="G20" s="29"/>
      <c r="H20" s="29"/>
      <c r="I20" s="29"/>
      <c r="J20" s="29"/>
      <c r="K20" s="29"/>
      <c r="L20" s="29"/>
      <c r="M20" s="223"/>
      <c r="N20" s="223"/>
      <c r="O20" s="223"/>
      <c r="P20" s="223"/>
      <c r="Q20" s="223"/>
      <c r="R20" s="223"/>
      <c r="S20" s="224"/>
      <c r="T20" s="224"/>
      <c r="U20" s="224"/>
      <c r="V20" s="224"/>
    </row>
    <row r="21" spans="1:22" s="115" customFormat="1" ht="10.5">
      <c r="A21" s="114"/>
      <c r="C21" s="116"/>
      <c r="D21" s="123"/>
      <c r="E21" s="123"/>
      <c r="M21" s="223"/>
      <c r="N21" s="223"/>
      <c r="O21" s="223"/>
      <c r="P21" s="223"/>
      <c r="Q21" s="223"/>
      <c r="R21" s="223"/>
      <c r="S21" s="224"/>
      <c r="T21" s="224"/>
      <c r="U21" s="224"/>
      <c r="V21" s="224"/>
    </row>
    <row r="22" spans="1:22" s="115" customFormat="1" ht="10.5">
      <c r="A22" s="114"/>
      <c r="C22" s="116"/>
      <c r="D22" s="123"/>
      <c r="E22" s="123"/>
      <c r="M22" s="223"/>
      <c r="N22" s="223"/>
      <c r="O22" s="223"/>
      <c r="P22" s="223"/>
      <c r="Q22" s="223"/>
      <c r="R22" s="223"/>
      <c r="S22" s="224"/>
      <c r="T22" s="224"/>
      <c r="U22" s="224"/>
      <c r="V22" s="224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22" hidden="1" customWidth="1"/>
    <col min="2" max="2" width="2" style="122" hidden="1" customWidth="1"/>
    <col min="3" max="3" width="3.7109375" style="122" customWidth="1"/>
    <col min="4" max="4" width="4.28515625" style="122" customWidth="1"/>
    <col min="5" max="5" width="45" style="122" customWidth="1"/>
    <col min="6" max="6" width="6.42578125" style="122" bestFit="1" customWidth="1"/>
    <col min="7" max="7" width="4.42578125" style="122" customWidth="1"/>
    <col min="8" max="8" width="5.5703125" style="122" customWidth="1"/>
    <col min="9" max="9" width="52.85546875" style="122" customWidth="1"/>
    <col min="10" max="10" width="7" style="122" bestFit="1" customWidth="1"/>
    <col min="11" max="11" width="3.7109375" style="122" bestFit="1" customWidth="1"/>
    <col min="12" max="12" width="6.28515625" style="122" bestFit="1" customWidth="1"/>
    <col min="13" max="13" width="61" style="122" customWidth="1"/>
    <col min="14" max="15" width="9.140625" style="117"/>
    <col min="16" max="16" width="9.140625" style="180"/>
    <col min="17" max="38" width="9.140625" style="117"/>
    <col min="39" max="16384" width="9.140625" style="122"/>
  </cols>
  <sheetData>
    <row r="1" spans="1:38" hidden="1"/>
    <row r="2" spans="1:38" hidden="1"/>
    <row r="3" spans="1:38" ht="10.5" customHeight="1"/>
    <row r="4" spans="1:38" ht="27" customHeight="1">
      <c r="A4" s="155"/>
      <c r="B4" s="155"/>
      <c r="D4" s="567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568"/>
      <c r="F4" s="568"/>
      <c r="G4" s="568"/>
      <c r="H4" s="568"/>
      <c r="I4" s="569"/>
      <c r="J4" s="117"/>
      <c r="K4" s="117"/>
      <c r="L4" s="117"/>
      <c r="M4" s="117"/>
    </row>
    <row r="5" spans="1:38" s="157" customFormat="1" ht="15.75">
      <c r="A5" s="155"/>
      <c r="B5" s="155"/>
      <c r="C5" s="155"/>
      <c r="D5" s="570" t="str">
        <f>IF(org=0,"Не определено",org)</f>
        <v>АО "Урайтеплоэнергия"</v>
      </c>
      <c r="E5" s="571"/>
      <c r="F5" s="571"/>
      <c r="G5" s="571"/>
      <c r="H5" s="571"/>
      <c r="I5" s="572"/>
      <c r="J5" s="156"/>
      <c r="K5" s="156"/>
      <c r="L5" s="156"/>
      <c r="M5" s="156"/>
      <c r="N5" s="156"/>
      <c r="O5" s="156"/>
      <c r="P5" s="181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</row>
    <row r="6" spans="1:38" s="158" customFormat="1" ht="3" customHeight="1">
      <c r="A6" s="575"/>
      <c r="B6" s="575"/>
      <c r="C6" s="575"/>
      <c r="D6" s="575"/>
      <c r="E6" s="575"/>
      <c r="F6" s="575"/>
      <c r="G6" s="58"/>
      <c r="H6" s="58"/>
      <c r="I6" s="58"/>
      <c r="J6" s="58"/>
      <c r="K6" s="58"/>
      <c r="N6" s="159"/>
      <c r="O6" s="159"/>
      <c r="P6" s="182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</row>
    <row r="7" spans="1:38" ht="3.75" customHeight="1">
      <c r="A7" s="575"/>
      <c r="B7" s="575"/>
      <c r="C7" s="575"/>
      <c r="D7" s="575"/>
      <c r="E7" s="575"/>
      <c r="F7" s="575"/>
    </row>
    <row r="8" spans="1:38" ht="0.2" customHeight="1">
      <c r="B8" s="574"/>
      <c r="C8" s="574"/>
      <c r="D8" s="574"/>
      <c r="E8" s="573"/>
      <c r="F8" s="573"/>
    </row>
    <row r="9" spans="1:38" ht="0.2" customHeight="1">
      <c r="B9" s="574"/>
      <c r="C9" s="574"/>
      <c r="D9" s="574"/>
      <c r="E9" s="573"/>
      <c r="F9" s="573"/>
    </row>
    <row r="10" spans="1:38" ht="0.2" customHeight="1">
      <c r="B10" s="574"/>
      <c r="C10" s="574"/>
      <c r="D10" s="574"/>
      <c r="E10" s="573"/>
      <c r="F10" s="573"/>
    </row>
    <row r="11" spans="1:38" ht="6" hidden="1" customHeight="1">
      <c r="B11" s="574"/>
      <c r="C11" s="574"/>
      <c r="D11" s="574"/>
      <c r="E11" s="573"/>
      <c r="F11" s="573"/>
    </row>
    <row r="12" spans="1:38" ht="20.25" hidden="1" customHeight="1">
      <c r="A12" s="118"/>
      <c r="B12" s="574"/>
      <c r="C12" s="574"/>
      <c r="D12" s="574"/>
      <c r="E12" s="524"/>
      <c r="F12" s="118"/>
      <c r="G12" s="524"/>
      <c r="H12" s="524"/>
      <c r="I12" s="118"/>
      <c r="J12" s="118"/>
      <c r="K12" s="524"/>
    </row>
    <row r="13" spans="1:38" ht="51" customHeight="1">
      <c r="B13" s="574"/>
      <c r="C13" s="574"/>
      <c r="D13" s="574"/>
      <c r="E13" s="524"/>
      <c r="F13" s="525"/>
      <c r="G13" s="118"/>
      <c r="H13" s="118"/>
      <c r="I13" s="118"/>
      <c r="J13" s="118"/>
      <c r="K13" s="524"/>
    </row>
    <row r="14" spans="1:38" s="279" customFormat="1" ht="132.75" hidden="1" customHeight="1">
      <c r="B14" s="576"/>
      <c r="C14" s="576"/>
      <c r="D14" s="576"/>
      <c r="E14" s="280"/>
      <c r="F14" s="280"/>
      <c r="G14" s="280"/>
      <c r="H14" s="280"/>
      <c r="I14" s="280"/>
      <c r="J14" s="280"/>
      <c r="K14" s="281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</row>
    <row r="15" spans="1:38" ht="3" customHeight="1"/>
    <row r="16" spans="1:38" ht="0.2" customHeight="1"/>
    <row r="17" spans="1:38" s="157" customFormat="1" ht="0.2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58"/>
      <c r="N17" s="156"/>
      <c r="O17" s="156"/>
      <c r="P17" s="181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</row>
    <row r="18" spans="1:38" ht="23.25" customHeight="1">
      <c r="A18" s="565"/>
      <c r="B18" s="118"/>
      <c r="C18" s="118"/>
      <c r="D18" s="566" t="s">
        <v>100</v>
      </c>
      <c r="E18" s="566"/>
      <c r="F18" s="583" t="s">
        <v>178</v>
      </c>
      <c r="G18" s="583"/>
      <c r="H18" s="583"/>
      <c r="I18" s="583"/>
      <c r="J18" s="583" t="s">
        <v>298</v>
      </c>
      <c r="K18" s="583"/>
      <c r="L18" s="583"/>
      <c r="M18" s="583"/>
    </row>
    <row r="19" spans="1:38" ht="23.25" customHeight="1">
      <c r="A19" s="565"/>
      <c r="B19" s="119"/>
      <c r="C19" s="120"/>
      <c r="D19" s="240" t="s">
        <v>23</v>
      </c>
      <c r="E19" s="240" t="s">
        <v>129</v>
      </c>
      <c r="F19" s="240" t="s">
        <v>124</v>
      </c>
      <c r="G19" s="590" t="s">
        <v>23</v>
      </c>
      <c r="H19" s="591"/>
      <c r="I19" s="240" t="s">
        <v>129</v>
      </c>
      <c r="J19" s="240" t="s">
        <v>124</v>
      </c>
      <c r="K19" s="590" t="s">
        <v>23</v>
      </c>
      <c r="L19" s="591"/>
      <c r="M19" s="240" t="s">
        <v>129</v>
      </c>
    </row>
    <row r="20" spans="1:38" ht="14.25" customHeight="1">
      <c r="A20" s="74"/>
      <c r="B20" s="74"/>
      <c r="C20" s="74"/>
      <c r="D20" s="134" t="s">
        <v>24</v>
      </c>
      <c r="E20" s="134" t="s">
        <v>0</v>
      </c>
      <c r="F20" s="134" t="s">
        <v>1</v>
      </c>
      <c r="G20" s="588" t="s">
        <v>2</v>
      </c>
      <c r="H20" s="589"/>
      <c r="I20" s="134" t="s">
        <v>11</v>
      </c>
      <c r="J20" s="134" t="s">
        <v>12</v>
      </c>
      <c r="K20" s="588" t="s">
        <v>27</v>
      </c>
      <c r="L20" s="589"/>
      <c r="M20" s="134" t="s">
        <v>28</v>
      </c>
    </row>
    <row r="21" spans="1:38" hidden="1">
      <c r="A21" s="161"/>
      <c r="B21" s="121"/>
      <c r="C21" s="121"/>
      <c r="D21" s="140"/>
      <c r="E21" s="141"/>
      <c r="F21" s="142"/>
      <c r="G21" s="141"/>
      <c r="H21" s="141"/>
      <c r="I21" s="142"/>
      <c r="J21" s="142"/>
      <c r="K21" s="143"/>
      <c r="L21" s="141"/>
      <c r="M21" s="144"/>
    </row>
    <row r="22" spans="1:38" ht="45" customHeight="1">
      <c r="A22"/>
      <c r="B22"/>
      <c r="C22" s="45"/>
      <c r="D22" s="582" t="s">
        <v>24</v>
      </c>
      <c r="E22" s="577" t="s">
        <v>1747</v>
      </c>
      <c r="F22" s="580" t="s">
        <v>18</v>
      </c>
      <c r="G22" s="584"/>
      <c r="H22" s="551">
        <v>1</v>
      </c>
      <c r="I22" s="586"/>
      <c r="J22" s="580" t="s">
        <v>18</v>
      </c>
      <c r="K22" s="139" t="s">
        <v>125</v>
      </c>
      <c r="L22" s="135" t="s">
        <v>24</v>
      </c>
      <c r="M22" s="153" t="s">
        <v>125</v>
      </c>
      <c r="X22" s="117" t="s">
        <v>1748</v>
      </c>
      <c r="Y22" s="117" t="s">
        <v>126</v>
      </c>
      <c r="Z22" s="117">
        <v>1705000</v>
      </c>
    </row>
    <row r="23" spans="1:38" ht="15" hidden="1" customHeight="1">
      <c r="A23"/>
      <c r="B23"/>
      <c r="C23" s="44"/>
      <c r="D23" s="582"/>
      <c r="E23" s="578"/>
      <c r="F23" s="581"/>
      <c r="G23" s="585"/>
      <c r="H23" s="551"/>
      <c r="I23" s="587"/>
      <c r="J23" s="581"/>
      <c r="K23" s="127" t="s">
        <v>125</v>
      </c>
      <c r="L23" s="136"/>
      <c r="M23" s="152" t="s">
        <v>125</v>
      </c>
    </row>
    <row r="24" spans="1:38" ht="15" hidden="1" customHeight="1">
      <c r="A24"/>
      <c r="B24"/>
      <c r="C24" s="44"/>
      <c r="D24" s="582"/>
      <c r="E24" s="579"/>
      <c r="F24" s="581"/>
      <c r="G24" s="127"/>
      <c r="H24" s="136"/>
      <c r="I24" s="133" t="s">
        <v>125</v>
      </c>
      <c r="J24" s="136"/>
      <c r="K24" s="136" t="s">
        <v>125</v>
      </c>
      <c r="L24" s="136"/>
      <c r="M24" s="137"/>
    </row>
    <row r="25" spans="1:38" ht="15" hidden="1" customHeight="1">
      <c r="A25" s="162"/>
      <c r="B25" s="65"/>
      <c r="C25" s="550"/>
      <c r="D25" s="127"/>
      <c r="E25" s="128" t="s">
        <v>125</v>
      </c>
      <c r="F25" s="136"/>
      <c r="G25" s="136"/>
      <c r="H25" s="136"/>
      <c r="I25" s="136"/>
      <c r="J25" s="136"/>
      <c r="K25" s="136" t="s">
        <v>125</v>
      </c>
      <c r="L25" s="136"/>
      <c r="M25" s="137"/>
    </row>
    <row r="26" spans="1:38" ht="15" customHeight="1">
      <c r="C26" s="550"/>
      <c r="D26" s="166"/>
      <c r="E26" s="166"/>
      <c r="F26" s="166"/>
      <c r="G26" s="166"/>
      <c r="H26" s="166"/>
      <c r="I26" s="166"/>
      <c r="J26" s="166"/>
      <c r="K26" s="166" t="s">
        <v>125</v>
      </c>
      <c r="L26" s="166"/>
      <c r="M26" s="166"/>
    </row>
    <row r="27" spans="1:38" ht="37.5" customHeight="1"/>
    <row r="33" spans="12:12">
      <c r="L33" s="533"/>
    </row>
  </sheetData>
  <sheetProtection password="FA9C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 ht="22.5" customHeight="1">
      <c r="D5" s="593" t="s">
        <v>223</v>
      </c>
      <c r="E5" s="593"/>
      <c r="F5" s="593"/>
      <c r="G5" s="593"/>
    </row>
    <row r="6" spans="1:21" s="285" customFormat="1" ht="0.95" customHeight="1">
      <c r="A6" s="286"/>
      <c r="C6" s="516"/>
      <c r="D6" s="594"/>
      <c r="E6" s="594"/>
      <c r="F6" s="594"/>
      <c r="G6" s="594"/>
      <c r="H6" s="216"/>
    </row>
    <row r="7" spans="1:21" s="76" customFormat="1">
      <c r="D7" s="259"/>
      <c r="E7" s="229"/>
      <c r="F7" s="229"/>
      <c r="G7" s="229"/>
      <c r="U7" s="183"/>
    </row>
    <row r="8" spans="1:21" customFormat="1">
      <c r="C8" s="97">
        <v>22</v>
      </c>
      <c r="D8" s="595" t="s">
        <v>215</v>
      </c>
      <c r="E8" s="596"/>
      <c r="F8" s="596"/>
      <c r="G8" s="597"/>
      <c r="U8" s="187"/>
    </row>
    <row r="9" spans="1:21" ht="11.25" customHeight="1">
      <c r="D9" s="598" t="s">
        <v>204</v>
      </c>
      <c r="E9" s="598"/>
      <c r="F9" s="598"/>
      <c r="G9" s="599" t="s">
        <v>205</v>
      </c>
    </row>
    <row r="10" spans="1:21" ht="11.25" customHeight="1">
      <c r="A10" s="13" t="s">
        <v>438</v>
      </c>
      <c r="D10" s="239" t="s">
        <v>23</v>
      </c>
      <c r="E10" s="240"/>
      <c r="F10" s="241" t="s">
        <v>199</v>
      </c>
      <c r="G10" s="600"/>
    </row>
    <row r="11" spans="1:21" ht="12" customHeight="1">
      <c r="D11" s="256" t="s">
        <v>24</v>
      </c>
      <c r="E11" s="242">
        <v>2</v>
      </c>
      <c r="F11" s="243">
        <v>3</v>
      </c>
      <c r="G11" s="244">
        <v>4</v>
      </c>
    </row>
    <row r="12" spans="1:21">
      <c r="D12" s="238">
        <v>1</v>
      </c>
      <c r="E12" s="245" t="s">
        <v>224</v>
      </c>
      <c r="F12" s="261" t="str">
        <f>IF(form_up_date="","",form_up_date)</f>
        <v>11.03.2022</v>
      </c>
      <c r="G12" s="263" t="s">
        <v>225</v>
      </c>
    </row>
    <row r="13" spans="1:21" ht="45">
      <c r="D13" s="238" t="s">
        <v>236</v>
      </c>
      <c r="E13" s="245" t="s">
        <v>226</v>
      </c>
      <c r="F13" s="261" t="s">
        <v>1750</v>
      </c>
      <c r="G13" s="235" t="s">
        <v>297</v>
      </c>
    </row>
    <row r="14" spans="1:21" ht="22.5">
      <c r="D14" s="238" t="s">
        <v>237</v>
      </c>
      <c r="E14" s="245" t="s">
        <v>227</v>
      </c>
      <c r="F14" s="261" t="s">
        <v>1747</v>
      </c>
      <c r="G14" s="263" t="s">
        <v>228</v>
      </c>
    </row>
    <row r="15" spans="1:21" ht="22.5">
      <c r="D15" s="238" t="s">
        <v>238</v>
      </c>
      <c r="E15" s="245" t="s">
        <v>229</v>
      </c>
      <c r="F15" s="262" t="s">
        <v>230</v>
      </c>
      <c r="G15" s="235"/>
    </row>
    <row r="16" spans="1:21">
      <c r="D16" s="191" t="str">
        <f>D15&amp;".1"</f>
        <v>4.1.1</v>
      </c>
      <c r="E16" s="246" t="s">
        <v>3</v>
      </c>
      <c r="F16" s="261" t="str">
        <f>IF(region_name="","",region_name)</f>
        <v>Ханты-Мансийский автономный округ</v>
      </c>
      <c r="G16" s="263" t="s">
        <v>231</v>
      </c>
    </row>
    <row r="17" spans="4:7" ht="22.5">
      <c r="D17" s="238" t="s">
        <v>239</v>
      </c>
      <c r="E17" s="247" t="s">
        <v>232</v>
      </c>
      <c r="F17" s="261" t="s">
        <v>1703</v>
      </c>
      <c r="G17" s="264" t="s">
        <v>233</v>
      </c>
    </row>
    <row r="18" spans="4:7" ht="56.25">
      <c r="D18" s="238" t="s">
        <v>240</v>
      </c>
      <c r="E18" s="248" t="s">
        <v>234</v>
      </c>
      <c r="F18" s="261" t="s">
        <v>1751</v>
      </c>
      <c r="G18" s="255" t="s">
        <v>296</v>
      </c>
    </row>
    <row r="19" spans="4:7">
      <c r="D19" s="249"/>
      <c r="E19" s="250"/>
      <c r="F19" s="251"/>
      <c r="G19" s="252"/>
    </row>
    <row r="20" spans="4:7">
      <c r="D20" s="253"/>
      <c r="E20" s="592" t="s">
        <v>235</v>
      </c>
      <c r="F20" s="592"/>
      <c r="G20" s="25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AC313"/>
  <sheetViews>
    <sheetView showGridLines="0" topLeftCell="C133" zoomScaleNormal="100" workbookViewId="0">
      <selection activeCell="H155" sqref="H155"/>
    </sheetView>
  </sheetViews>
  <sheetFormatPr defaultRowHeight="10.5" customHeight="1"/>
  <cols>
    <col min="1" max="1" width="19.140625" style="14" hidden="1" customWidth="1"/>
    <col min="2" max="2" width="16.85546875" style="131" hidden="1" customWidth="1"/>
    <col min="3" max="3" width="3.7109375" style="29" customWidth="1"/>
    <col min="4" max="4" width="7.7109375" style="29" customWidth="1"/>
    <col min="5" max="5" width="54.5703125" style="29" customWidth="1"/>
    <col min="6" max="6" width="10.42578125" style="29" customWidth="1"/>
    <col min="7" max="7" width="40.7109375" style="29" customWidth="1"/>
    <col min="8" max="8" width="93.42578125" style="29" customWidth="1"/>
    <col min="9" max="10" width="3.7109375" style="131" customWidth="1"/>
    <col min="11" max="11" width="3.7109375" style="216" customWidth="1"/>
    <col min="12" max="15" width="3.7109375" style="131" customWidth="1"/>
    <col min="16" max="16" width="10.5703125" style="216" customWidth="1"/>
    <col min="17" max="17" width="34.7109375" style="131" customWidth="1"/>
    <col min="18" max="18" width="9.42578125" style="131" customWidth="1"/>
    <col min="19" max="19" width="9.140625" style="337"/>
    <col min="20" max="24" width="9.140625" style="131"/>
    <col min="25" max="29" width="9.140625" style="13"/>
    <col min="30" max="16384" width="9.140625" style="29"/>
  </cols>
  <sheetData>
    <row r="1" spans="1:29" s="131" customFormat="1" ht="10.5" hidden="1" customHeight="1">
      <c r="A1" s="14"/>
      <c r="G1" s="131">
        <v>4</v>
      </c>
      <c r="K1" s="216"/>
      <c r="P1" s="216"/>
    </row>
    <row r="2" spans="1:29" s="131" customFormat="1" ht="22.5" hidden="1">
      <c r="A2" s="14"/>
      <c r="C2" s="372"/>
      <c r="D2" s="238"/>
      <c r="E2" s="334"/>
      <c r="F2" s="191" t="s">
        <v>397</v>
      </c>
      <c r="G2" s="369"/>
      <c r="H2" s="373" t="s">
        <v>558</v>
      </c>
      <c r="I2" s="328"/>
      <c r="K2" s="216"/>
      <c r="P2" s="216"/>
      <c r="S2" s="337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253"/>
      <c r="D4" s="10"/>
      <c r="E4" s="334"/>
      <c r="F4" s="191" t="s">
        <v>597</v>
      </c>
      <c r="G4" s="469"/>
      <c r="H4" s="235" t="s">
        <v>600</v>
      </c>
      <c r="I4" s="328"/>
    </row>
    <row r="5" spans="1:29" ht="10.5" hidden="1" customHeight="1"/>
    <row r="6" spans="1:29" ht="22.5" hidden="1">
      <c r="A6" s="602"/>
      <c r="B6" s="216" t="s">
        <v>663</v>
      </c>
      <c r="C6" s="253"/>
      <c r="D6" s="434">
        <f>A6</f>
        <v>0</v>
      </c>
      <c r="E6" s="462"/>
      <c r="F6" s="191" t="s">
        <v>395</v>
      </c>
      <c r="G6" s="191" t="s">
        <v>395</v>
      </c>
      <c r="H6" s="235" t="s">
        <v>542</v>
      </c>
      <c r="I6" s="328"/>
    </row>
    <row r="7" spans="1:29" s="131" customFormat="1" ht="11.25" hidden="1">
      <c r="A7" s="602"/>
      <c r="C7" s="284"/>
      <c r="D7" s="459"/>
      <c r="E7" s="458" t="s">
        <v>642</v>
      </c>
      <c r="F7" s="457"/>
      <c r="G7" s="457">
        <f>G8*G9+G10</f>
        <v>0</v>
      </c>
      <c r="H7" s="406"/>
      <c r="I7" s="216"/>
      <c r="K7" s="216"/>
      <c r="P7" s="216"/>
    </row>
    <row r="8" spans="1:29" ht="22.5" hidden="1">
      <c r="A8" s="602"/>
      <c r="C8" s="253"/>
      <c r="D8" s="434" t="str">
        <f>A6&amp;".1"</f>
        <v>.1</v>
      </c>
      <c r="E8" s="444" t="s">
        <v>535</v>
      </c>
      <c r="F8" s="519"/>
      <c r="G8" s="369"/>
      <c r="H8" s="235" t="s">
        <v>543</v>
      </c>
      <c r="I8" s="328"/>
    </row>
    <row r="9" spans="1:29" ht="18.75" hidden="1">
      <c r="A9" s="602"/>
      <c r="C9" s="253"/>
      <c r="D9" s="434" t="str">
        <f>A6&amp;".2"</f>
        <v>.2</v>
      </c>
      <c r="E9" s="444" t="s">
        <v>536</v>
      </c>
      <c r="F9" s="191" t="s">
        <v>397</v>
      </c>
      <c r="G9" s="369"/>
      <c r="H9" s="235"/>
      <c r="I9" s="328"/>
    </row>
    <row r="10" spans="1:29" ht="18.75" hidden="1">
      <c r="A10" s="602"/>
      <c r="C10" s="253"/>
      <c r="D10" s="434" t="str">
        <f>A6&amp;".3"</f>
        <v>.3</v>
      </c>
      <c r="E10" s="444" t="s">
        <v>537</v>
      </c>
      <c r="F10" s="191" t="s">
        <v>397</v>
      </c>
      <c r="G10" s="369"/>
      <c r="H10" s="235"/>
      <c r="I10" s="328"/>
    </row>
    <row r="11" spans="1:29" ht="18.75" hidden="1">
      <c r="A11" s="602"/>
      <c r="C11" s="253"/>
      <c r="D11" s="434" t="str">
        <f>A6&amp;".4"</f>
        <v>.4</v>
      </c>
      <c r="E11" s="444" t="s">
        <v>538</v>
      </c>
      <c r="F11" s="191" t="s">
        <v>395</v>
      </c>
      <c r="G11" s="460"/>
      <c r="H11" s="235"/>
      <c r="I11" s="328"/>
    </row>
    <row r="12" spans="1:29" ht="10.5" hidden="1" customHeight="1"/>
    <row r="13" spans="1:29" ht="22.5" hidden="1">
      <c r="C13" s="253"/>
      <c r="D13" s="10"/>
      <c r="E13" s="334"/>
      <c r="F13" s="191" t="s">
        <v>643</v>
      </c>
      <c r="G13" s="469"/>
      <c r="H13" s="235" t="s">
        <v>661</v>
      </c>
      <c r="I13" s="328"/>
    </row>
    <row r="14" spans="1:29" ht="10.5" hidden="1" customHeight="1"/>
    <row r="15" spans="1:29" ht="22.5" hidden="1">
      <c r="C15" s="253"/>
      <c r="D15" s="10"/>
      <c r="E15" s="334"/>
      <c r="F15" s="191" t="s">
        <v>643</v>
      </c>
      <c r="G15" s="469"/>
      <c r="H15" s="235" t="s">
        <v>660</v>
      </c>
      <c r="I15" s="328"/>
    </row>
    <row r="16" spans="1:29" ht="10.5" hidden="1" customHeight="1"/>
    <row r="17" spans="1:24" ht="18.75" hidden="1">
      <c r="C17" s="253"/>
      <c r="D17" s="10"/>
      <c r="E17" s="334"/>
      <c r="F17" s="191" t="s">
        <v>573</v>
      </c>
      <c r="G17" s="369"/>
      <c r="H17" s="235" t="s">
        <v>757</v>
      </c>
      <c r="I17" s="328"/>
    </row>
    <row r="18" spans="1:24" ht="10.5" hidden="1" customHeight="1"/>
    <row r="19" spans="1:24" s="13" customFormat="1" ht="10.5" hidden="1" customHeight="1">
      <c r="A19" s="14"/>
      <c r="B19" s="131"/>
      <c r="H19" s="13">
        <v>4</v>
      </c>
      <c r="I19" s="131"/>
      <c r="J19" s="131"/>
      <c r="K19" s="216"/>
      <c r="L19" s="131"/>
      <c r="M19" s="131"/>
      <c r="N19" s="131"/>
      <c r="O19" s="131"/>
      <c r="P19" s="216"/>
      <c r="Q19" s="131"/>
      <c r="R19" s="131"/>
      <c r="S19" s="337"/>
      <c r="T19" s="131"/>
      <c r="U19" s="131"/>
      <c r="V19" s="131"/>
      <c r="W19" s="131"/>
      <c r="X19" s="131"/>
    </row>
    <row r="20" spans="1:24" ht="3" customHeight="1"/>
    <row r="21" spans="1:24" ht="79.5" customHeight="1">
      <c r="D21" s="603" t="s">
        <v>531</v>
      </c>
      <c r="E21" s="604"/>
      <c r="F21" s="605"/>
      <c r="G21" s="12"/>
      <c r="H21" s="12"/>
    </row>
    <row r="22" spans="1:24" ht="10.5" hidden="1" customHeight="1"/>
    <row r="23" spans="1:24" ht="3" customHeight="1">
      <c r="G23" s="379">
        <v>22</v>
      </c>
    </row>
    <row r="24" spans="1:24" ht="18" customHeight="1">
      <c r="D24" s="551" t="s">
        <v>204</v>
      </c>
      <c r="E24" s="551"/>
      <c r="F24" s="551"/>
      <c r="G24" s="551"/>
      <c r="H24" s="551" t="s">
        <v>205</v>
      </c>
    </row>
    <row r="25" spans="1:24" ht="123.75">
      <c r="D25" s="551" t="s">
        <v>23</v>
      </c>
      <c r="E25" s="606" t="s">
        <v>222</v>
      </c>
      <c r="F25" s="606" t="s">
        <v>138</v>
      </c>
      <c r="G25" s="526" t="s">
        <v>1749</v>
      </c>
      <c r="H25" s="551"/>
    </row>
    <row r="26" spans="1:24" ht="21" customHeight="1">
      <c r="D26" s="551"/>
      <c r="E26" s="606"/>
      <c r="F26" s="606"/>
      <c r="G26" s="278" t="s">
        <v>199</v>
      </c>
      <c r="H26" s="551"/>
    </row>
    <row r="27" spans="1:24" ht="11.25">
      <c r="D27" s="338" t="s">
        <v>24</v>
      </c>
      <c r="E27" s="338" t="s">
        <v>0</v>
      </c>
      <c r="F27" s="338" t="s">
        <v>1</v>
      </c>
      <c r="G27" s="339">
        <f>G1</f>
        <v>4</v>
      </c>
      <c r="H27" s="339"/>
    </row>
    <row r="28" spans="1:24" ht="33.75">
      <c r="C28" s="253"/>
      <c r="D28" s="10" t="s">
        <v>24</v>
      </c>
      <c r="E28" s="192" t="s">
        <v>394</v>
      </c>
      <c r="F28" s="191" t="s">
        <v>395</v>
      </c>
      <c r="G28" s="329" t="str">
        <f>IF(buhg_flag="да",IF(dateBuhg="","Не указана",dateBuhg),"Не осуществлялась")</f>
        <v>28.03.2022</v>
      </c>
      <c r="H28" s="235" t="s">
        <v>396</v>
      </c>
      <c r="I28" s="328"/>
    </row>
    <row r="29" spans="1:24" ht="22.5">
      <c r="C29" s="253"/>
      <c r="D29" s="10" t="s">
        <v>0</v>
      </c>
      <c r="E29" s="192" t="s">
        <v>532</v>
      </c>
      <c r="F29" s="191" t="s">
        <v>397</v>
      </c>
      <c r="G29" s="461">
        <v>433351.97</v>
      </c>
      <c r="H29" s="235" t="s">
        <v>540</v>
      </c>
      <c r="I29" s="328"/>
    </row>
    <row r="30" spans="1:24" ht="22.5">
      <c r="C30" s="253"/>
      <c r="D30" s="10" t="s">
        <v>1</v>
      </c>
      <c r="E30" s="192" t="s">
        <v>399</v>
      </c>
      <c r="F30" s="191" t="s">
        <v>397</v>
      </c>
      <c r="G30" s="8">
        <f>SUM(G31:G32,G45,G48:G56,G59,G62,G66)</f>
        <v>427874.42660519195</v>
      </c>
      <c r="H30" s="235" t="s">
        <v>398</v>
      </c>
      <c r="I30" s="328"/>
    </row>
    <row r="31" spans="1:24" ht="22.5">
      <c r="C31" s="253"/>
      <c r="D31" s="10" t="s">
        <v>237</v>
      </c>
      <c r="E31" s="7" t="s">
        <v>533</v>
      </c>
      <c r="F31" s="191" t="s">
        <v>397</v>
      </c>
      <c r="G31" s="461">
        <v>0</v>
      </c>
      <c r="H31" s="235"/>
      <c r="I31" s="328"/>
    </row>
    <row r="32" spans="1:24" ht="18.75">
      <c r="C32" s="253"/>
      <c r="D32" s="10" t="s">
        <v>393</v>
      </c>
      <c r="E32" s="7" t="s">
        <v>534</v>
      </c>
      <c r="F32" s="191" t="s">
        <v>397</v>
      </c>
      <c r="G32" s="8">
        <f>SUMIF($E33:$E44,$E7,G33:G44)</f>
        <v>149862.33660519199</v>
      </c>
      <c r="H32" s="235" t="s">
        <v>541</v>
      </c>
      <c r="I32" s="328"/>
    </row>
    <row r="33" spans="1:29" s="285" customFormat="1" ht="5.25" hidden="1">
      <c r="A33" s="601" t="s">
        <v>560</v>
      </c>
      <c r="B33" s="216"/>
      <c r="C33" s="294"/>
      <c r="D33" s="433"/>
      <c r="E33" s="432"/>
      <c r="F33" s="431"/>
      <c r="G33" s="430"/>
      <c r="H33" s="429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427"/>
      <c r="T33" s="216"/>
      <c r="U33" s="216"/>
      <c r="V33" s="216"/>
      <c r="W33" s="216"/>
      <c r="X33" s="216"/>
      <c r="Y33" s="286"/>
      <c r="Z33" s="286"/>
      <c r="AA33" s="286"/>
      <c r="AB33" s="286"/>
      <c r="AC33" s="286"/>
    </row>
    <row r="34" spans="1:29" s="285" customFormat="1" ht="5.25" hidden="1">
      <c r="A34" s="601"/>
      <c r="B34" s="216"/>
      <c r="C34" s="294"/>
      <c r="D34" s="426"/>
      <c r="E34" s="425"/>
      <c r="F34" s="431"/>
      <c r="G34" s="424"/>
      <c r="H34" s="429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427"/>
      <c r="T34" s="216"/>
      <c r="U34" s="216"/>
      <c r="V34" s="216"/>
      <c r="W34" s="216"/>
      <c r="X34" s="216"/>
      <c r="Y34" s="286"/>
      <c r="Z34" s="286"/>
      <c r="AA34" s="286"/>
      <c r="AB34" s="286"/>
      <c r="AC34" s="286"/>
    </row>
    <row r="35" spans="1:29" s="285" customFormat="1" ht="5.25" hidden="1">
      <c r="A35" s="601"/>
      <c r="B35" s="216"/>
      <c r="C35" s="294"/>
      <c r="D35" s="426"/>
      <c r="E35" s="425"/>
      <c r="F35" s="431"/>
      <c r="G35" s="424"/>
      <c r="H35" s="429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427"/>
      <c r="T35" s="216"/>
      <c r="U35" s="216"/>
      <c r="V35" s="216"/>
      <c r="W35" s="216"/>
      <c r="X35" s="216"/>
      <c r="Y35" s="286"/>
      <c r="Z35" s="286"/>
      <c r="AA35" s="286"/>
      <c r="AB35" s="286"/>
      <c r="AC35" s="286"/>
    </row>
    <row r="36" spans="1:29" s="285" customFormat="1" ht="5.25" hidden="1">
      <c r="A36" s="601"/>
      <c r="B36" s="216"/>
      <c r="C36" s="294"/>
      <c r="D36" s="426"/>
      <c r="E36" s="425"/>
      <c r="F36" s="431"/>
      <c r="G36" s="424"/>
      <c r="H36" s="429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427"/>
      <c r="T36" s="216"/>
      <c r="U36" s="216"/>
      <c r="V36" s="216"/>
      <c r="W36" s="216"/>
      <c r="X36" s="216"/>
      <c r="Y36" s="286"/>
      <c r="Z36" s="286"/>
      <c r="AA36" s="286"/>
      <c r="AB36" s="286"/>
      <c r="AC36" s="286"/>
    </row>
    <row r="37" spans="1:29" s="285" customFormat="1" ht="5.25" hidden="1">
      <c r="A37" s="601"/>
      <c r="B37" s="216"/>
      <c r="C37" s="294"/>
      <c r="D37" s="426"/>
      <c r="E37" s="425"/>
      <c r="F37" s="431"/>
      <c r="G37" s="430"/>
      <c r="H37" s="429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427"/>
      <c r="T37" s="216"/>
      <c r="U37" s="216"/>
      <c r="V37" s="216"/>
      <c r="W37" s="216"/>
      <c r="X37" s="216"/>
      <c r="Y37" s="286"/>
      <c r="Z37" s="286"/>
      <c r="AA37" s="286"/>
      <c r="AB37" s="286"/>
      <c r="AC37" s="286"/>
    </row>
    <row r="38" spans="1:29" ht="22.5">
      <c r="A38" s="602" t="s">
        <v>1752</v>
      </c>
      <c r="B38" s="216" t="s">
        <v>663</v>
      </c>
      <c r="C38" s="535" t="s">
        <v>1745</v>
      </c>
      <c r="D38" s="10" t="str">
        <f>A38</f>
        <v>3.2.1</v>
      </c>
      <c r="E38" s="462" t="s">
        <v>609</v>
      </c>
      <c r="F38" s="191" t="s">
        <v>395</v>
      </c>
      <c r="G38" s="191" t="s">
        <v>395</v>
      </c>
      <c r="H38" s="235" t="s">
        <v>542</v>
      </c>
      <c r="I38" s="328"/>
    </row>
    <row r="39" spans="1:29" s="131" customFormat="1" ht="11.25" hidden="1">
      <c r="A39" s="602"/>
      <c r="C39" s="284" t="s">
        <v>125</v>
      </c>
      <c r="D39" s="459"/>
      <c r="E39" s="458" t="s">
        <v>642</v>
      </c>
      <c r="F39" s="457"/>
      <c r="G39" s="457">
        <f>G40*G41+G42</f>
        <v>149862.33660519199</v>
      </c>
      <c r="H39" s="406"/>
      <c r="I39" s="216"/>
      <c r="K39" s="216"/>
      <c r="P39" s="216"/>
    </row>
    <row r="40" spans="1:29" ht="22.5">
      <c r="A40" s="602"/>
      <c r="C40" s="253" t="s">
        <v>125</v>
      </c>
      <c r="D40" s="434" t="str">
        <f>A38&amp;".1"</f>
        <v>3.2.1.1</v>
      </c>
      <c r="E40" s="444" t="s">
        <v>535</v>
      </c>
      <c r="F40" s="519" t="s">
        <v>610</v>
      </c>
      <c r="G40" s="369">
        <v>38176.839999999997</v>
      </c>
      <c r="H40" s="235" t="s">
        <v>543</v>
      </c>
      <c r="I40" s="328"/>
    </row>
    <row r="41" spans="1:29" ht="18.75">
      <c r="A41" s="602"/>
      <c r="C41" s="253" t="s">
        <v>125</v>
      </c>
      <c r="D41" s="434" t="str">
        <f>A38&amp;".2"</f>
        <v>3.2.1.2</v>
      </c>
      <c r="E41" s="444" t="s">
        <v>536</v>
      </c>
      <c r="F41" s="191" t="s">
        <v>397</v>
      </c>
      <c r="G41" s="369">
        <v>3.9254587999999999</v>
      </c>
      <c r="H41" s="235"/>
      <c r="I41" s="328"/>
    </row>
    <row r="42" spans="1:29" ht="18.75">
      <c r="A42" s="602"/>
      <c r="C42" s="253" t="s">
        <v>125</v>
      </c>
      <c r="D42" s="434" t="str">
        <f>A38&amp;".3"</f>
        <v>3.2.1.3</v>
      </c>
      <c r="E42" s="444" t="s">
        <v>537</v>
      </c>
      <c r="F42" s="191" t="s">
        <v>397</v>
      </c>
      <c r="G42" s="369">
        <f>724.071/1000</f>
        <v>0.72407100000000002</v>
      </c>
      <c r="H42" s="235"/>
      <c r="I42" s="328"/>
    </row>
    <row r="43" spans="1:29" ht="18.75">
      <c r="A43" s="602"/>
      <c r="C43" s="253" t="s">
        <v>125</v>
      </c>
      <c r="D43" s="434" t="str">
        <f>A38&amp;".4"</f>
        <v>3.2.1.4</v>
      </c>
      <c r="E43" s="444" t="s">
        <v>538</v>
      </c>
      <c r="F43" s="191" t="s">
        <v>395</v>
      </c>
      <c r="G43" s="460" t="s">
        <v>515</v>
      </c>
      <c r="H43" s="235"/>
      <c r="I43" s="328"/>
    </row>
    <row r="44" spans="1:29" s="131" customFormat="1" ht="18" customHeight="1">
      <c r="A44" s="14"/>
      <c r="C44" s="45"/>
      <c r="D44" s="335"/>
      <c r="E44" s="128" t="s">
        <v>559</v>
      </c>
      <c r="F44" s="236"/>
      <c r="G44" s="237"/>
      <c r="H44" s="332"/>
      <c r="I44" s="328"/>
      <c r="K44" s="216"/>
      <c r="P44" s="216"/>
      <c r="S44" s="337"/>
      <c r="Y44" s="13"/>
      <c r="Z44" s="13"/>
      <c r="AA44" s="13"/>
      <c r="AB44" s="13"/>
      <c r="AC44" s="13"/>
    </row>
    <row r="45" spans="1:29" s="131" customFormat="1" ht="22.5">
      <c r="A45" s="14"/>
      <c r="C45" s="4"/>
      <c r="D45" s="10" t="s">
        <v>402</v>
      </c>
      <c r="E45" s="7" t="s">
        <v>544</v>
      </c>
      <c r="F45" s="191" t="s">
        <v>397</v>
      </c>
      <c r="G45" s="461">
        <v>57896.29</v>
      </c>
      <c r="H45" s="235"/>
      <c r="I45" s="328"/>
      <c r="K45" s="216"/>
      <c r="P45" s="216"/>
      <c r="S45" s="337"/>
      <c r="Y45" s="13"/>
      <c r="Z45" s="13"/>
      <c r="AA45" s="13"/>
      <c r="AB45" s="13"/>
      <c r="AC45" s="13"/>
    </row>
    <row r="46" spans="1:29" s="131" customFormat="1" ht="22.5">
      <c r="A46" s="14"/>
      <c r="C46" s="9"/>
      <c r="D46" s="10" t="s">
        <v>547</v>
      </c>
      <c r="E46" s="6" t="s">
        <v>314</v>
      </c>
      <c r="F46" s="191" t="s">
        <v>400</v>
      </c>
      <c r="G46" s="461">
        <v>5.43</v>
      </c>
      <c r="H46" s="235"/>
      <c r="I46" s="328"/>
      <c r="K46" s="216"/>
      <c r="P46" s="216"/>
      <c r="S46" s="337"/>
      <c r="Y46" s="13"/>
      <c r="Z46" s="13"/>
      <c r="AA46" s="13"/>
      <c r="AB46" s="13"/>
      <c r="AC46" s="13"/>
    </row>
    <row r="47" spans="1:29" s="131" customFormat="1" ht="18.75">
      <c r="A47" s="14"/>
      <c r="C47" s="253"/>
      <c r="D47" s="10" t="s">
        <v>548</v>
      </c>
      <c r="E47" s="6" t="s">
        <v>545</v>
      </c>
      <c r="F47" s="191" t="s">
        <v>401</v>
      </c>
      <c r="G47" s="3">
        <v>10660.53</v>
      </c>
      <c r="H47" s="235"/>
      <c r="I47" s="328"/>
      <c r="K47" s="216"/>
      <c r="P47" s="216"/>
      <c r="S47" s="337"/>
      <c r="Y47" s="13"/>
      <c r="Z47" s="13"/>
      <c r="AA47" s="13"/>
      <c r="AB47" s="13"/>
      <c r="AC47" s="13"/>
    </row>
    <row r="48" spans="1:29" s="131" customFormat="1" ht="22.5">
      <c r="A48" s="14"/>
      <c r="C48" s="253"/>
      <c r="D48" s="10" t="s">
        <v>403</v>
      </c>
      <c r="E48" s="7" t="s">
        <v>546</v>
      </c>
      <c r="F48" s="191" t="s">
        <v>397</v>
      </c>
      <c r="G48" s="461">
        <v>5831.14</v>
      </c>
      <c r="H48" s="235"/>
      <c r="I48" s="328"/>
      <c r="K48" s="216"/>
      <c r="P48" s="216"/>
      <c r="S48" s="337"/>
      <c r="Y48" s="13"/>
      <c r="Z48" s="13"/>
      <c r="AA48" s="13"/>
      <c r="AB48" s="13"/>
      <c r="AC48" s="13"/>
    </row>
    <row r="49" spans="1:29" s="131" customFormat="1" ht="22.5">
      <c r="A49" s="14"/>
      <c r="C49" s="253"/>
      <c r="D49" s="10" t="s">
        <v>404</v>
      </c>
      <c r="E49" s="7" t="s">
        <v>549</v>
      </c>
      <c r="F49" s="191" t="s">
        <v>397</v>
      </c>
      <c r="G49" s="461">
        <v>502.07</v>
      </c>
      <c r="H49" s="235"/>
      <c r="I49" s="328"/>
      <c r="K49" s="216"/>
      <c r="P49" s="216"/>
      <c r="S49" s="337"/>
      <c r="Y49" s="13"/>
      <c r="Z49" s="13"/>
      <c r="AA49" s="13"/>
      <c r="AB49" s="13"/>
      <c r="AC49" s="13"/>
    </row>
    <row r="50" spans="1:29" s="131" customFormat="1" ht="22.5">
      <c r="A50" s="14"/>
      <c r="C50" s="9"/>
      <c r="D50" s="10" t="s">
        <v>405</v>
      </c>
      <c r="E50" s="7" t="s">
        <v>315</v>
      </c>
      <c r="F50" s="191" t="s">
        <v>397</v>
      </c>
      <c r="G50" s="461">
        <f>51664.89+742.8</f>
        <v>52407.69</v>
      </c>
      <c r="H50" s="235"/>
      <c r="I50" s="328"/>
      <c r="K50" s="216"/>
      <c r="P50" s="216"/>
      <c r="S50" s="337"/>
      <c r="Y50" s="13"/>
      <c r="Z50" s="13"/>
      <c r="AA50" s="13"/>
      <c r="AB50" s="13"/>
      <c r="AC50" s="13"/>
    </row>
    <row r="51" spans="1:29" s="131" customFormat="1" ht="22.5">
      <c r="A51" s="14"/>
      <c r="C51" s="253"/>
      <c r="D51" s="10" t="s">
        <v>406</v>
      </c>
      <c r="E51" s="7" t="s">
        <v>316</v>
      </c>
      <c r="F51" s="191" t="s">
        <v>397</v>
      </c>
      <c r="G51" s="461">
        <v>15680.66</v>
      </c>
      <c r="H51" s="235"/>
      <c r="I51" s="328"/>
      <c r="K51" s="216"/>
      <c r="P51" s="216"/>
      <c r="S51" s="337"/>
      <c r="Y51" s="13"/>
      <c r="Z51" s="13"/>
      <c r="AA51" s="13"/>
      <c r="AB51" s="13"/>
      <c r="AC51" s="13"/>
    </row>
    <row r="52" spans="1:29" s="131" customFormat="1" ht="22.5">
      <c r="A52" s="14"/>
      <c r="C52" s="9"/>
      <c r="D52" s="10" t="s">
        <v>407</v>
      </c>
      <c r="E52" s="7" t="s">
        <v>317</v>
      </c>
      <c r="F52" s="191" t="s">
        <v>397</v>
      </c>
      <c r="G52" s="461">
        <f>27436.02+779.68</f>
        <v>28215.7</v>
      </c>
      <c r="H52" s="235"/>
      <c r="I52" s="328"/>
      <c r="K52" s="216"/>
      <c r="P52" s="216"/>
      <c r="S52" s="337"/>
      <c r="Y52" s="13"/>
      <c r="Z52" s="13"/>
      <c r="AA52" s="13"/>
      <c r="AB52" s="13"/>
      <c r="AC52" s="13"/>
    </row>
    <row r="53" spans="1:29" s="131" customFormat="1" ht="22.5">
      <c r="A53" s="14"/>
      <c r="C53" s="253"/>
      <c r="D53" s="10" t="s">
        <v>413</v>
      </c>
      <c r="E53" s="7" t="s">
        <v>318</v>
      </c>
      <c r="F53" s="191" t="s">
        <v>397</v>
      </c>
      <c r="G53" s="461">
        <v>8210.16</v>
      </c>
      <c r="H53" s="235"/>
      <c r="I53" s="328"/>
      <c r="K53" s="216"/>
      <c r="P53" s="216"/>
      <c r="S53" s="337"/>
      <c r="Y53" s="13"/>
      <c r="Z53" s="13"/>
      <c r="AA53" s="13"/>
      <c r="AB53" s="13"/>
      <c r="AC53" s="13"/>
    </row>
    <row r="54" spans="1:29" s="131" customFormat="1" ht="22.5">
      <c r="A54" s="14"/>
      <c r="C54" s="253"/>
      <c r="D54" s="10" t="s">
        <v>418</v>
      </c>
      <c r="E54" s="7" t="s">
        <v>319</v>
      </c>
      <c r="F54" s="191" t="s">
        <v>397</v>
      </c>
      <c r="G54" s="461">
        <v>39839.58</v>
      </c>
      <c r="H54" s="235"/>
      <c r="I54" s="328"/>
      <c r="K54" s="216"/>
      <c r="P54" s="216"/>
      <c r="S54" s="337"/>
      <c r="Y54" s="13"/>
      <c r="Z54" s="13"/>
      <c r="AA54" s="13"/>
      <c r="AB54" s="13"/>
      <c r="AC54" s="13"/>
    </row>
    <row r="55" spans="1:29" s="131" customFormat="1" ht="22.5">
      <c r="A55" s="14"/>
      <c r="C55" s="253"/>
      <c r="D55" s="10" t="s">
        <v>419</v>
      </c>
      <c r="E55" s="7" t="s">
        <v>320</v>
      </c>
      <c r="F55" s="191" t="s">
        <v>397</v>
      </c>
      <c r="G55" s="461">
        <v>261.07</v>
      </c>
      <c r="H55" s="235"/>
      <c r="I55" s="328"/>
      <c r="K55" s="216"/>
      <c r="P55" s="216"/>
      <c r="S55" s="337"/>
      <c r="Y55" s="13"/>
      <c r="Z55" s="13"/>
      <c r="AA55" s="13"/>
      <c r="AB55" s="13"/>
      <c r="AC55" s="13"/>
    </row>
    <row r="56" spans="1:29" s="131" customFormat="1" ht="18.75">
      <c r="A56" s="14"/>
      <c r="C56" s="253"/>
      <c r="D56" s="10" t="s">
        <v>420</v>
      </c>
      <c r="E56" s="7" t="s">
        <v>408</v>
      </c>
      <c r="F56" s="191" t="s">
        <v>397</v>
      </c>
      <c r="G56" s="461">
        <v>45639.91</v>
      </c>
      <c r="H56" s="235" t="s">
        <v>409</v>
      </c>
      <c r="I56" s="328"/>
      <c r="K56" s="216"/>
      <c r="P56" s="216"/>
      <c r="S56" s="337"/>
      <c r="Y56" s="13"/>
      <c r="Z56" s="13"/>
      <c r="AA56" s="13"/>
      <c r="AB56" s="13"/>
      <c r="AC56" s="13"/>
    </row>
    <row r="57" spans="1:29" s="131" customFormat="1" ht="18.75">
      <c r="A57" s="14"/>
      <c r="C57" s="253"/>
      <c r="D57" s="10" t="s">
        <v>539</v>
      </c>
      <c r="E57" s="6" t="s">
        <v>321</v>
      </c>
      <c r="F57" s="191" t="s">
        <v>397</v>
      </c>
      <c r="G57" s="461">
        <v>0</v>
      </c>
      <c r="H57" s="235" t="s">
        <v>410</v>
      </c>
      <c r="I57" s="328"/>
      <c r="K57" s="216"/>
      <c r="P57" s="216"/>
      <c r="S57" s="337"/>
      <c r="Y57" s="13"/>
      <c r="Z57" s="13"/>
      <c r="AA57" s="13"/>
      <c r="AB57" s="13"/>
      <c r="AC57" s="13"/>
    </row>
    <row r="58" spans="1:29" s="131" customFormat="1" ht="18.75">
      <c r="A58" s="14"/>
      <c r="C58" s="253"/>
      <c r="D58" s="10" t="s">
        <v>550</v>
      </c>
      <c r="E58" s="6" t="s">
        <v>322</v>
      </c>
      <c r="F58" s="191" t="s">
        <v>397</v>
      </c>
      <c r="G58" s="461">
        <v>0</v>
      </c>
      <c r="H58" s="235" t="s">
        <v>411</v>
      </c>
      <c r="I58" s="328"/>
      <c r="K58" s="216"/>
      <c r="P58" s="216"/>
      <c r="S58" s="337"/>
      <c r="Y58" s="13"/>
      <c r="Z58" s="13"/>
      <c r="AA58" s="13"/>
      <c r="AB58" s="13"/>
      <c r="AC58" s="13"/>
    </row>
    <row r="59" spans="1:29" s="131" customFormat="1" ht="18.75">
      <c r="A59" s="14"/>
      <c r="C59" s="253"/>
      <c r="D59" s="10" t="s">
        <v>551</v>
      </c>
      <c r="E59" s="7" t="s">
        <v>412</v>
      </c>
      <c r="F59" s="191" t="s">
        <v>397</v>
      </c>
      <c r="G59" s="461">
        <v>15265.52</v>
      </c>
      <c r="H59" s="235" t="s">
        <v>414</v>
      </c>
      <c r="I59" s="328"/>
      <c r="K59" s="216"/>
      <c r="P59" s="216"/>
      <c r="S59" s="337"/>
      <c r="Y59" s="13"/>
      <c r="Z59" s="13"/>
      <c r="AA59" s="13"/>
      <c r="AB59" s="13"/>
      <c r="AC59" s="13"/>
    </row>
    <row r="60" spans="1:29" s="131" customFormat="1" ht="18.75">
      <c r="A60" s="14"/>
      <c r="C60" s="253"/>
      <c r="D60" s="10" t="s">
        <v>552</v>
      </c>
      <c r="E60" s="6" t="s">
        <v>321</v>
      </c>
      <c r="F60" s="191" t="s">
        <v>397</v>
      </c>
      <c r="G60" s="461">
        <v>0</v>
      </c>
      <c r="H60" s="235" t="s">
        <v>415</v>
      </c>
      <c r="I60" s="328"/>
      <c r="K60" s="216"/>
      <c r="P60" s="216"/>
      <c r="S60" s="337"/>
      <c r="Y60" s="13"/>
      <c r="Z60" s="13"/>
      <c r="AA60" s="13"/>
      <c r="AB60" s="13"/>
      <c r="AC60" s="13"/>
    </row>
    <row r="61" spans="1:29" s="131" customFormat="1" ht="18.75">
      <c r="A61" s="14"/>
      <c r="C61" s="253"/>
      <c r="D61" s="10" t="s">
        <v>553</v>
      </c>
      <c r="E61" s="6" t="s">
        <v>322</v>
      </c>
      <c r="F61" s="191" t="s">
        <v>397</v>
      </c>
      <c r="G61" s="461">
        <v>0</v>
      </c>
      <c r="H61" s="235" t="s">
        <v>416</v>
      </c>
      <c r="I61" s="328"/>
      <c r="K61" s="216"/>
      <c r="P61" s="216"/>
      <c r="S61" s="337"/>
      <c r="Y61" s="13"/>
      <c r="Z61" s="13"/>
      <c r="AA61" s="13"/>
      <c r="AB61" s="13"/>
      <c r="AC61" s="13"/>
    </row>
    <row r="62" spans="1:29" s="131" customFormat="1" ht="22.5">
      <c r="A62" s="14"/>
      <c r="C62" s="253"/>
      <c r="D62" s="607" t="s">
        <v>554</v>
      </c>
      <c r="E62" s="7" t="s">
        <v>417</v>
      </c>
      <c r="F62" s="609" t="s">
        <v>397</v>
      </c>
      <c r="G62" s="461">
        <v>0</v>
      </c>
      <c r="H62" s="235"/>
      <c r="I62" s="328"/>
      <c r="K62" s="216"/>
      <c r="P62" s="216"/>
      <c r="S62" s="337"/>
      <c r="Y62" s="13"/>
      <c r="Z62" s="13"/>
      <c r="AA62" s="13"/>
      <c r="AB62" s="13"/>
      <c r="AC62" s="13"/>
    </row>
    <row r="63" spans="1:29" s="131" customFormat="1" ht="45">
      <c r="A63" s="14"/>
      <c r="C63" s="253"/>
      <c r="D63" s="608"/>
      <c r="E63" s="6" t="s">
        <v>323</v>
      </c>
      <c r="F63" s="598"/>
      <c r="G63" s="341" t="s">
        <v>517</v>
      </c>
      <c r="H63" s="235"/>
      <c r="I63" s="328"/>
      <c r="K63" s="216" t="e">
        <f ca="1">nerr(MATCH("есть",List01_flag_index_1,0))</f>
        <v>#NAME?</v>
      </c>
      <c r="P63" s="216"/>
      <c r="S63" s="337"/>
      <c r="Y63" s="13"/>
      <c r="Z63" s="13"/>
      <c r="AA63" s="13"/>
      <c r="AB63" s="13"/>
      <c r="AC63" s="13"/>
    </row>
    <row r="64" spans="1:29" s="216" customFormat="1" ht="5.25" hidden="1">
      <c r="A64" s="284"/>
      <c r="C64" s="294"/>
      <c r="D64" s="610"/>
      <c r="E64" s="443"/>
      <c r="F64" s="612"/>
      <c r="G64" s="424"/>
      <c r="H64" s="429"/>
      <c r="S64" s="427"/>
      <c r="Y64" s="286"/>
      <c r="Z64" s="286"/>
      <c r="AA64" s="286"/>
      <c r="AB64" s="286"/>
      <c r="AC64" s="286"/>
    </row>
    <row r="65" spans="1:29" s="216" customFormat="1" ht="5.25" hidden="1">
      <c r="A65" s="284"/>
      <c r="C65" s="294"/>
      <c r="D65" s="611"/>
      <c r="E65" s="421"/>
      <c r="F65" s="613"/>
      <c r="G65" s="436" t="s">
        <v>517</v>
      </c>
      <c r="H65" s="429"/>
      <c r="K65" s="216" t="e">
        <f ca="1">nerr(MATCH("есть",List01_flag_index_2,0))</f>
        <v>#NAME?</v>
      </c>
      <c r="S65" s="427"/>
      <c r="Y65" s="286"/>
      <c r="Z65" s="286"/>
      <c r="AA65" s="286"/>
      <c r="AB65" s="286"/>
      <c r="AC65" s="286"/>
    </row>
    <row r="66" spans="1:29" s="131" customFormat="1" ht="22.5">
      <c r="A66" s="14"/>
      <c r="C66" s="253"/>
      <c r="D66" s="330" t="s">
        <v>555</v>
      </c>
      <c r="E66" s="2" t="s">
        <v>421</v>
      </c>
      <c r="F66" s="277" t="s">
        <v>397</v>
      </c>
      <c r="G66" s="336">
        <f>SUM(G67:G69)</f>
        <v>8262.2999999999993</v>
      </c>
      <c r="H66" s="235" t="s">
        <v>557</v>
      </c>
      <c r="I66" s="328"/>
      <c r="K66" s="216"/>
      <c r="P66" s="216"/>
      <c r="S66" s="337"/>
      <c r="Y66" s="13"/>
      <c r="Z66" s="13"/>
      <c r="AA66" s="13"/>
      <c r="AB66" s="13"/>
      <c r="AC66" s="13"/>
    </row>
    <row r="67" spans="1:29" s="131" customFormat="1" ht="18.75" hidden="1">
      <c r="A67" s="14"/>
      <c r="C67" s="253"/>
      <c r="D67" s="238" t="s">
        <v>556</v>
      </c>
      <c r="E67" s="6"/>
      <c r="F67" s="191"/>
      <c r="G67" s="371"/>
      <c r="H67" s="331"/>
      <c r="I67" s="328"/>
      <c r="K67" s="216"/>
      <c r="P67" s="216"/>
      <c r="S67" s="337"/>
      <c r="Y67" s="13"/>
      <c r="Z67" s="13"/>
      <c r="AA67" s="13"/>
      <c r="AB67" s="13"/>
      <c r="AC67" s="13"/>
    </row>
    <row r="68" spans="1:29" s="131" customFormat="1" ht="22.5">
      <c r="A68" s="14"/>
      <c r="C68" s="535" t="s">
        <v>1745</v>
      </c>
      <c r="D68" s="238" t="s">
        <v>1753</v>
      </c>
      <c r="E68" s="536" t="s">
        <v>1754</v>
      </c>
      <c r="F68" s="191" t="s">
        <v>397</v>
      </c>
      <c r="G68" s="369">
        <v>8262.2999999999993</v>
      </c>
      <c r="H68" s="373" t="s">
        <v>558</v>
      </c>
      <c r="I68" s="328"/>
      <c r="K68" s="216"/>
      <c r="P68" s="216"/>
      <c r="S68" s="337"/>
      <c r="Y68" s="13"/>
      <c r="Z68" s="13"/>
      <c r="AA68" s="13"/>
      <c r="AB68" s="13"/>
      <c r="AC68" s="13"/>
    </row>
    <row r="69" spans="1:29" s="131" customFormat="1" ht="18.75">
      <c r="A69" s="14"/>
      <c r="C69" s="45"/>
      <c r="D69" s="335"/>
      <c r="E69" s="128" t="s">
        <v>324</v>
      </c>
      <c r="F69" s="236"/>
      <c r="G69" s="237"/>
      <c r="H69" s="332"/>
      <c r="I69" s="328"/>
      <c r="K69" s="216"/>
      <c r="P69" s="216"/>
      <c r="S69" s="337"/>
      <c r="Y69" s="13"/>
      <c r="Z69" s="13"/>
      <c r="AA69" s="13"/>
      <c r="AB69" s="13"/>
      <c r="AC69" s="13"/>
    </row>
    <row r="70" spans="1:29" s="131" customFormat="1" ht="22.5">
      <c r="A70" s="14"/>
      <c r="C70" s="253"/>
      <c r="D70" s="10" t="s">
        <v>2</v>
      </c>
      <c r="E70" s="192" t="s">
        <v>561</v>
      </c>
      <c r="F70" s="191" t="s">
        <v>397</v>
      </c>
      <c r="G70" s="461">
        <f>G29-G30</f>
        <v>5477.5433948080172</v>
      </c>
      <c r="H70" s="235"/>
      <c r="I70" s="328"/>
      <c r="K70" s="216"/>
      <c r="P70" s="216"/>
      <c r="S70" s="337"/>
      <c r="Y70" s="13"/>
      <c r="Z70" s="13"/>
      <c r="AA70" s="13"/>
      <c r="AB70" s="13"/>
      <c r="AC70" s="13"/>
    </row>
    <row r="71" spans="1:29" s="131" customFormat="1" ht="22.5">
      <c r="A71" s="14"/>
      <c r="C71" s="9"/>
      <c r="D71" s="10" t="s">
        <v>11</v>
      </c>
      <c r="E71" s="192" t="s">
        <v>325</v>
      </c>
      <c r="F71" s="191" t="s">
        <v>397</v>
      </c>
      <c r="G71" s="461">
        <f>G70-1531.37+1094.49</f>
        <v>5040.6633948080171</v>
      </c>
      <c r="H71" s="235" t="s">
        <v>562</v>
      </c>
      <c r="I71" s="328"/>
      <c r="K71" s="216"/>
      <c r="P71" s="216"/>
      <c r="S71" s="337"/>
      <c r="Y71" s="13"/>
      <c r="Z71" s="13"/>
      <c r="AA71" s="13"/>
      <c r="AB71" s="13"/>
      <c r="AC71" s="13"/>
    </row>
    <row r="72" spans="1:29" s="131" customFormat="1" ht="33.75">
      <c r="A72" s="14"/>
      <c r="C72" s="253"/>
      <c r="D72" s="10" t="s">
        <v>248</v>
      </c>
      <c r="E72" s="7" t="s">
        <v>423</v>
      </c>
      <c r="F72" s="191" t="s">
        <v>397</v>
      </c>
      <c r="G72" s="461">
        <v>0</v>
      </c>
      <c r="H72" s="235"/>
      <c r="I72" s="328"/>
      <c r="K72" s="216"/>
      <c r="P72" s="216"/>
      <c r="S72" s="337"/>
      <c r="Y72" s="13"/>
      <c r="Z72" s="13"/>
      <c r="AA72" s="13"/>
      <c r="AB72" s="13"/>
      <c r="AC72" s="13"/>
    </row>
    <row r="73" spans="1:29" s="131" customFormat="1" ht="18.75">
      <c r="A73" s="14"/>
      <c r="C73" s="253"/>
      <c r="D73" s="10" t="s">
        <v>12</v>
      </c>
      <c r="E73" s="192" t="s">
        <v>326</v>
      </c>
      <c r="F73" s="191" t="s">
        <v>397</v>
      </c>
      <c r="G73" s="461">
        <v>1877.65</v>
      </c>
      <c r="H73" s="235" t="s">
        <v>567</v>
      </c>
      <c r="I73" s="328"/>
      <c r="K73" s="216"/>
      <c r="P73" s="216"/>
      <c r="S73" s="337"/>
      <c r="Y73" s="13"/>
      <c r="Z73" s="13"/>
      <c r="AA73" s="13"/>
      <c r="AB73" s="13"/>
      <c r="AC73" s="13"/>
    </row>
    <row r="74" spans="1:29" s="131" customFormat="1" ht="22.5">
      <c r="A74" s="14"/>
      <c r="C74" s="253"/>
      <c r="D74" s="10" t="s">
        <v>563</v>
      </c>
      <c r="E74" s="7" t="s">
        <v>424</v>
      </c>
      <c r="F74" s="191" t="s">
        <v>397</v>
      </c>
      <c r="G74" s="461">
        <f>G73</f>
        <v>1877.65</v>
      </c>
      <c r="H74" s="235" t="s">
        <v>568</v>
      </c>
      <c r="I74" s="328"/>
      <c r="K74" s="216"/>
      <c r="P74" s="216"/>
      <c r="S74" s="337"/>
      <c r="Y74" s="13"/>
      <c r="Z74" s="13"/>
      <c r="AA74" s="13"/>
      <c r="AB74" s="13"/>
      <c r="AC74" s="13"/>
    </row>
    <row r="75" spans="1:29" s="131" customFormat="1" ht="22.5">
      <c r="A75" s="14"/>
      <c r="C75" s="253"/>
      <c r="D75" s="10" t="s">
        <v>564</v>
      </c>
      <c r="E75" s="6" t="s">
        <v>425</v>
      </c>
      <c r="F75" s="191" t="s">
        <v>397</v>
      </c>
      <c r="G75" s="461">
        <f>G74</f>
        <v>1877.65</v>
      </c>
      <c r="H75" s="235" t="s">
        <v>569</v>
      </c>
      <c r="I75" s="328"/>
      <c r="K75" s="216"/>
      <c r="P75" s="216"/>
      <c r="S75" s="337"/>
      <c r="Y75" s="13"/>
      <c r="Z75" s="13"/>
      <c r="AA75" s="13"/>
      <c r="AB75" s="13"/>
      <c r="AC75" s="13"/>
    </row>
    <row r="76" spans="1:29" s="131" customFormat="1" ht="22.5">
      <c r="A76" s="14"/>
      <c r="C76" s="253"/>
      <c r="D76" s="10" t="s">
        <v>565</v>
      </c>
      <c r="E76" s="6" t="s">
        <v>426</v>
      </c>
      <c r="F76" s="191" t="s">
        <v>397</v>
      </c>
      <c r="G76" s="461">
        <v>0</v>
      </c>
      <c r="H76" s="235" t="s">
        <v>570</v>
      </c>
      <c r="I76" s="328"/>
      <c r="K76" s="216"/>
      <c r="P76" s="216"/>
      <c r="S76" s="337"/>
      <c r="Y76" s="13"/>
      <c r="Z76" s="13"/>
      <c r="AA76" s="13"/>
      <c r="AB76" s="13"/>
      <c r="AC76" s="13"/>
    </row>
    <row r="77" spans="1:29" s="131" customFormat="1" ht="22.5">
      <c r="A77" s="14"/>
      <c r="C77" s="253"/>
      <c r="D77" s="10" t="s">
        <v>566</v>
      </c>
      <c r="E77" s="7" t="s">
        <v>427</v>
      </c>
      <c r="F77" s="191" t="s">
        <v>397</v>
      </c>
      <c r="G77" s="461">
        <v>0</v>
      </c>
      <c r="H77" s="235"/>
      <c r="I77" s="328"/>
      <c r="K77" s="216"/>
      <c r="P77" s="216"/>
      <c r="S77" s="337"/>
      <c r="Y77" s="13"/>
      <c r="Z77" s="13"/>
      <c r="AA77" s="13"/>
      <c r="AB77" s="13"/>
      <c r="AC77" s="13"/>
    </row>
    <row r="78" spans="1:29" s="131" customFormat="1" ht="33.75">
      <c r="A78" s="14"/>
      <c r="C78" s="253"/>
      <c r="D78" s="10" t="s">
        <v>27</v>
      </c>
      <c r="E78" s="192" t="s">
        <v>327</v>
      </c>
      <c r="F78" s="191" t="s">
        <v>230</v>
      </c>
      <c r="G78" s="203" t="s">
        <v>1818</v>
      </c>
      <c r="H78" s="235" t="s">
        <v>571</v>
      </c>
      <c r="I78" s="328"/>
      <c r="K78" s="216"/>
      <c r="P78" s="216"/>
      <c r="S78" s="337"/>
      <c r="Y78" s="13"/>
      <c r="Z78" s="13"/>
      <c r="AA78" s="13"/>
      <c r="AB78" s="13"/>
      <c r="AC78" s="13"/>
    </row>
    <row r="79" spans="1:29" s="131" customFormat="1" ht="45">
      <c r="A79" s="14"/>
      <c r="C79" s="253"/>
      <c r="D79" s="10" t="s">
        <v>28</v>
      </c>
      <c r="E79" s="192" t="s">
        <v>572</v>
      </c>
      <c r="F79" s="191" t="s">
        <v>573</v>
      </c>
      <c r="G79" s="461">
        <v>293.06</v>
      </c>
      <c r="H79" s="235" t="s">
        <v>574</v>
      </c>
      <c r="I79" s="328"/>
      <c r="K79" s="216"/>
      <c r="P79" s="216"/>
      <c r="S79" s="337"/>
      <c r="Y79" s="13"/>
      <c r="Z79" s="13"/>
      <c r="AA79" s="13"/>
      <c r="AB79" s="13"/>
      <c r="AC79" s="13"/>
    </row>
    <row r="80" spans="1:29" s="285" customFormat="1" ht="5.25" hidden="1">
      <c r="A80" s="284"/>
      <c r="B80" s="216"/>
      <c r="C80" s="294"/>
      <c r="D80" s="428" t="s">
        <v>345</v>
      </c>
      <c r="E80" s="446"/>
      <c r="F80" s="437"/>
      <c r="G80" s="422"/>
      <c r="H80" s="435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427"/>
      <c r="T80" s="216"/>
      <c r="U80" s="216"/>
      <c r="V80" s="216"/>
      <c r="W80" s="216"/>
      <c r="X80" s="216"/>
      <c r="Y80" s="286"/>
      <c r="Z80" s="286"/>
      <c r="AA80" s="286"/>
      <c r="AB80" s="286"/>
      <c r="AC80" s="286"/>
    </row>
    <row r="81" spans="1:29" ht="18.75">
      <c r="C81" s="535" t="s">
        <v>1745</v>
      </c>
      <c r="D81" s="10" t="s">
        <v>348</v>
      </c>
      <c r="E81" s="368" t="s">
        <v>1788</v>
      </c>
      <c r="F81" s="191" t="s">
        <v>573</v>
      </c>
      <c r="G81" s="369">
        <v>133</v>
      </c>
      <c r="H81" s="235" t="s">
        <v>757</v>
      </c>
      <c r="I81" s="328"/>
    </row>
    <row r="82" spans="1:29" ht="18.75">
      <c r="C82" s="535" t="s">
        <v>1745</v>
      </c>
      <c r="D82" s="10" t="s">
        <v>1755</v>
      </c>
      <c r="E82" s="368" t="s">
        <v>1789</v>
      </c>
      <c r="F82" s="191" t="s">
        <v>573</v>
      </c>
      <c r="G82" s="369">
        <v>88.06</v>
      </c>
      <c r="H82" s="235" t="s">
        <v>757</v>
      </c>
      <c r="I82" s="328"/>
    </row>
    <row r="83" spans="1:29" ht="18.75">
      <c r="C83" s="535" t="s">
        <v>1745</v>
      </c>
      <c r="D83" s="10" t="s">
        <v>1756</v>
      </c>
      <c r="E83" s="368" t="s">
        <v>1790</v>
      </c>
      <c r="F83" s="191" t="s">
        <v>573</v>
      </c>
      <c r="G83" s="369">
        <v>40.68</v>
      </c>
      <c r="H83" s="235" t="s">
        <v>757</v>
      </c>
      <c r="I83" s="328"/>
    </row>
    <row r="84" spans="1:29" ht="18.75">
      <c r="C84" s="535" t="s">
        <v>1745</v>
      </c>
      <c r="D84" s="10" t="s">
        <v>1757</v>
      </c>
      <c r="E84" s="368" t="s">
        <v>1791</v>
      </c>
      <c r="F84" s="191" t="s">
        <v>573</v>
      </c>
      <c r="G84" s="369">
        <v>3.91</v>
      </c>
      <c r="H84" s="235" t="s">
        <v>757</v>
      </c>
      <c r="I84" s="328"/>
    </row>
    <row r="85" spans="1:29" ht="18.75">
      <c r="C85" s="535" t="s">
        <v>1745</v>
      </c>
      <c r="D85" s="10" t="s">
        <v>1758</v>
      </c>
      <c r="E85" s="368" t="s">
        <v>1792</v>
      </c>
      <c r="F85" s="191" t="s">
        <v>573</v>
      </c>
      <c r="G85" s="369">
        <v>5.17</v>
      </c>
      <c r="H85" s="235" t="s">
        <v>757</v>
      </c>
      <c r="I85" s="328"/>
    </row>
    <row r="86" spans="1:29" ht="18.75">
      <c r="C86" s="535" t="s">
        <v>1745</v>
      </c>
      <c r="D86" s="10" t="s">
        <v>1759</v>
      </c>
      <c r="E86" s="368" t="s">
        <v>1793</v>
      </c>
      <c r="F86" s="191" t="s">
        <v>573</v>
      </c>
      <c r="G86" s="369">
        <v>4.12</v>
      </c>
      <c r="H86" s="235" t="s">
        <v>757</v>
      </c>
      <c r="I86" s="328"/>
    </row>
    <row r="87" spans="1:29" ht="18.75">
      <c r="C87" s="535" t="s">
        <v>1745</v>
      </c>
      <c r="D87" s="10" t="s">
        <v>1760</v>
      </c>
      <c r="E87" s="368" t="s">
        <v>1794</v>
      </c>
      <c r="F87" s="191" t="s">
        <v>573</v>
      </c>
      <c r="G87" s="369">
        <v>4.12</v>
      </c>
      <c r="H87" s="235" t="s">
        <v>757</v>
      </c>
      <c r="I87" s="328"/>
    </row>
    <row r="88" spans="1:29" ht="18.75">
      <c r="C88" s="535" t="s">
        <v>1745</v>
      </c>
      <c r="D88" s="10" t="s">
        <v>1761</v>
      </c>
      <c r="E88" s="368" t="s">
        <v>1795</v>
      </c>
      <c r="F88" s="191" t="s">
        <v>573</v>
      </c>
      <c r="G88" s="369">
        <v>6.2</v>
      </c>
      <c r="H88" s="235" t="s">
        <v>757</v>
      </c>
      <c r="I88" s="328"/>
    </row>
    <row r="89" spans="1:29" ht="18.75">
      <c r="C89" s="535" t="s">
        <v>1745</v>
      </c>
      <c r="D89" s="10" t="s">
        <v>1762</v>
      </c>
      <c r="E89" s="368" t="s">
        <v>1796</v>
      </c>
      <c r="F89" s="191" t="s">
        <v>573</v>
      </c>
      <c r="G89" s="369">
        <v>6.2</v>
      </c>
      <c r="H89" s="235" t="s">
        <v>757</v>
      </c>
      <c r="I89" s="328"/>
    </row>
    <row r="90" spans="1:29" ht="18.75">
      <c r="C90" s="535" t="s">
        <v>1745</v>
      </c>
      <c r="D90" s="10" t="s">
        <v>1763</v>
      </c>
      <c r="E90" s="368" t="s">
        <v>1797</v>
      </c>
      <c r="F90" s="191" t="s">
        <v>573</v>
      </c>
      <c r="G90" s="369">
        <v>0.57999999999999996</v>
      </c>
      <c r="H90" s="235" t="s">
        <v>757</v>
      </c>
      <c r="I90" s="328"/>
    </row>
    <row r="91" spans="1:29" ht="18.75">
      <c r="C91" s="535" t="s">
        <v>1745</v>
      </c>
      <c r="D91" s="10" t="s">
        <v>1764</v>
      </c>
      <c r="E91" s="368" t="s">
        <v>1798</v>
      </c>
      <c r="F91" s="191" t="s">
        <v>573</v>
      </c>
      <c r="G91" s="369">
        <v>1.02</v>
      </c>
      <c r="H91" s="235" t="s">
        <v>757</v>
      </c>
      <c r="I91" s="328"/>
    </row>
    <row r="92" spans="1:29" ht="22.5">
      <c r="C92" s="45"/>
      <c r="D92" s="335"/>
      <c r="E92" s="133" t="s">
        <v>599</v>
      </c>
      <c r="F92" s="236"/>
      <c r="G92" s="237"/>
      <c r="H92" s="333" t="s">
        <v>756</v>
      </c>
      <c r="I92" s="328"/>
    </row>
    <row r="93" spans="1:29" s="131" customFormat="1" ht="22.5">
      <c r="A93" s="14"/>
      <c r="C93" s="253"/>
      <c r="D93" s="10" t="s">
        <v>328</v>
      </c>
      <c r="E93" s="7" t="s">
        <v>575</v>
      </c>
      <c r="F93" s="191" t="s">
        <v>573</v>
      </c>
      <c r="G93" s="461">
        <v>101.92</v>
      </c>
      <c r="H93" s="235" t="s">
        <v>576</v>
      </c>
      <c r="I93" s="328"/>
      <c r="K93" s="216"/>
      <c r="P93" s="216"/>
      <c r="S93" s="337"/>
      <c r="Y93" s="13"/>
      <c r="Z93" s="13"/>
      <c r="AA93" s="13"/>
      <c r="AB93" s="13"/>
      <c r="AC93" s="13"/>
    </row>
    <row r="94" spans="1:29" s="131" customFormat="1" ht="22.5">
      <c r="A94" s="14"/>
      <c r="C94" s="253"/>
      <c r="D94" s="10" t="s">
        <v>329</v>
      </c>
      <c r="E94" s="7" t="s">
        <v>578</v>
      </c>
      <c r="F94" s="191" t="s">
        <v>577</v>
      </c>
      <c r="G94" s="3">
        <v>314435.49</v>
      </c>
      <c r="H94" s="235" t="s">
        <v>584</v>
      </c>
      <c r="I94" s="328"/>
      <c r="K94" s="216"/>
      <c r="P94" s="216"/>
      <c r="S94" s="337"/>
      <c r="Y94" s="13"/>
      <c r="Z94" s="13"/>
      <c r="AA94" s="13"/>
      <c r="AB94" s="13"/>
      <c r="AC94" s="13"/>
    </row>
    <row r="95" spans="1:29" s="131" customFormat="1" ht="18.75">
      <c r="A95" s="14"/>
      <c r="C95" s="253"/>
      <c r="D95" s="10" t="s">
        <v>392</v>
      </c>
      <c r="E95" s="7" t="s">
        <v>579</v>
      </c>
      <c r="F95" s="191" t="s">
        <v>577</v>
      </c>
      <c r="G95" s="469">
        <v>0</v>
      </c>
      <c r="H95" s="235" t="s">
        <v>585</v>
      </c>
      <c r="I95" s="328"/>
      <c r="K95" s="216"/>
      <c r="P95" s="216"/>
      <c r="S95" s="337"/>
      <c r="Y95" s="13"/>
      <c r="Z95" s="13"/>
      <c r="AA95" s="13"/>
      <c r="AB95" s="13"/>
      <c r="AC95" s="13"/>
    </row>
    <row r="96" spans="1:29" s="131" customFormat="1" ht="33.75">
      <c r="A96" s="14"/>
      <c r="C96" s="253"/>
      <c r="D96" s="10" t="s">
        <v>330</v>
      </c>
      <c r="E96" s="7" t="s">
        <v>582</v>
      </c>
      <c r="F96" s="191" t="s">
        <v>577</v>
      </c>
      <c r="G96" s="3">
        <v>257913.34400000001</v>
      </c>
      <c r="H96" s="235" t="s">
        <v>586</v>
      </c>
      <c r="I96" s="328"/>
      <c r="K96" s="216"/>
      <c r="P96" s="216"/>
      <c r="S96" s="337"/>
      <c r="Y96" s="13"/>
      <c r="Z96" s="13"/>
      <c r="AA96" s="13"/>
      <c r="AB96" s="13"/>
      <c r="AC96" s="13"/>
    </row>
    <row r="97" spans="1:29" s="131" customFormat="1" ht="18.75">
      <c r="A97" s="14"/>
      <c r="C97" s="253"/>
      <c r="D97" s="10" t="s">
        <v>428</v>
      </c>
      <c r="E97" s="6" t="s">
        <v>580</v>
      </c>
      <c r="F97" s="191" t="s">
        <v>577</v>
      </c>
      <c r="G97" s="3">
        <f>G96-G99</f>
        <v>203000.77600000001</v>
      </c>
      <c r="H97" s="235"/>
      <c r="I97" s="328"/>
      <c r="K97" s="216"/>
      <c r="P97" s="216"/>
      <c r="S97" s="337"/>
      <c r="Y97" s="13"/>
      <c r="Z97" s="13"/>
      <c r="AA97" s="13"/>
      <c r="AB97" s="13"/>
      <c r="AC97" s="13"/>
    </row>
    <row r="98" spans="1:29" s="131" customFormat="1" ht="45">
      <c r="A98" s="14"/>
      <c r="C98" s="253"/>
      <c r="D98" s="10" t="s">
        <v>583</v>
      </c>
      <c r="E98" s="444" t="s">
        <v>581</v>
      </c>
      <c r="F98" s="191" t="s">
        <v>577</v>
      </c>
      <c r="G98" s="3">
        <v>39709.076999999997</v>
      </c>
      <c r="H98" s="235"/>
      <c r="I98" s="328"/>
      <c r="K98" s="216"/>
      <c r="P98" s="216"/>
      <c r="S98" s="337"/>
      <c r="Y98" s="13"/>
      <c r="Z98" s="13"/>
      <c r="AA98" s="13"/>
      <c r="AB98" s="13"/>
      <c r="AC98" s="13"/>
    </row>
    <row r="99" spans="1:29" s="131" customFormat="1" ht="22.5">
      <c r="A99" s="14"/>
      <c r="C99" s="253"/>
      <c r="D99" s="10" t="s">
        <v>429</v>
      </c>
      <c r="E99" s="7" t="s">
        <v>587</v>
      </c>
      <c r="F99" s="191" t="s">
        <v>577</v>
      </c>
      <c r="G99" s="3">
        <v>54912.567999999999</v>
      </c>
      <c r="H99" s="235"/>
      <c r="I99" s="328"/>
      <c r="K99" s="216"/>
      <c r="P99" s="216"/>
      <c r="S99" s="337"/>
      <c r="Y99" s="13"/>
      <c r="Z99" s="13"/>
      <c r="AA99" s="13"/>
      <c r="AB99" s="13"/>
      <c r="AC99" s="13"/>
    </row>
    <row r="100" spans="1:29" s="131" customFormat="1" ht="22.5">
      <c r="A100" s="14"/>
      <c r="C100" s="253"/>
      <c r="D100" s="10" t="s">
        <v>331</v>
      </c>
      <c r="E100" s="192" t="s">
        <v>588</v>
      </c>
      <c r="F100" s="191" t="s">
        <v>589</v>
      </c>
      <c r="G100" s="461">
        <v>0</v>
      </c>
      <c r="H100" s="235"/>
      <c r="I100" s="328"/>
      <c r="K100" s="216"/>
      <c r="P100" s="216"/>
      <c r="S100" s="337"/>
      <c r="Y100" s="13"/>
      <c r="Z100" s="13"/>
      <c r="AA100" s="13"/>
      <c r="AB100" s="13"/>
      <c r="AC100" s="13"/>
    </row>
    <row r="101" spans="1:29" s="131" customFormat="1" ht="22.5">
      <c r="A101" s="14"/>
      <c r="C101" s="253"/>
      <c r="D101" s="10" t="s">
        <v>332</v>
      </c>
      <c r="E101" s="192" t="s">
        <v>590</v>
      </c>
      <c r="F101" s="191" t="s">
        <v>591</v>
      </c>
      <c r="G101" s="461">
        <v>45.73</v>
      </c>
      <c r="H101" s="235"/>
      <c r="I101" s="328"/>
      <c r="K101" s="216"/>
      <c r="P101" s="216"/>
      <c r="S101" s="337"/>
      <c r="Y101" s="13"/>
      <c r="Z101" s="13"/>
      <c r="AA101" s="13"/>
      <c r="AB101" s="13"/>
      <c r="AC101" s="13"/>
    </row>
    <row r="102" spans="1:29" s="131" customFormat="1" ht="22.5">
      <c r="A102" s="14"/>
      <c r="C102" s="253"/>
      <c r="D102" s="10" t="s">
        <v>593</v>
      </c>
      <c r="E102" s="7" t="s">
        <v>592</v>
      </c>
      <c r="F102" s="191" t="s">
        <v>591</v>
      </c>
      <c r="G102" s="461">
        <v>47.94</v>
      </c>
      <c r="H102" s="235" t="s">
        <v>594</v>
      </c>
      <c r="I102" s="328"/>
      <c r="K102" s="216"/>
      <c r="P102" s="216"/>
      <c r="S102" s="337"/>
      <c r="Y102" s="13"/>
      <c r="Z102" s="13"/>
      <c r="AA102" s="13"/>
      <c r="AB102" s="13"/>
      <c r="AC102" s="13"/>
    </row>
    <row r="103" spans="1:29" ht="22.5">
      <c r="C103" s="253"/>
      <c r="D103" s="10" t="s">
        <v>333</v>
      </c>
      <c r="E103" s="192" t="s">
        <v>335</v>
      </c>
      <c r="F103" s="191" t="s">
        <v>513</v>
      </c>
      <c r="G103" s="461">
        <v>117</v>
      </c>
      <c r="H103" s="235"/>
      <c r="I103" s="328"/>
    </row>
    <row r="104" spans="1:29" ht="22.5">
      <c r="C104" s="253"/>
      <c r="D104" s="10" t="s">
        <v>334</v>
      </c>
      <c r="E104" s="192" t="s">
        <v>595</v>
      </c>
      <c r="F104" s="191" t="s">
        <v>513</v>
      </c>
      <c r="G104" s="461">
        <v>36</v>
      </c>
      <c r="H104" s="235"/>
      <c r="I104" s="328"/>
    </row>
    <row r="105" spans="1:29" ht="56.25">
      <c r="C105" s="253"/>
      <c r="D105" s="10" t="s">
        <v>336</v>
      </c>
      <c r="E105" s="192" t="s">
        <v>596</v>
      </c>
      <c r="F105" s="191" t="s">
        <v>597</v>
      </c>
      <c r="G105" s="3">
        <v>0</v>
      </c>
      <c r="H105" s="235" t="s">
        <v>598</v>
      </c>
      <c r="I105" s="328"/>
    </row>
    <row r="106" spans="1:29" s="285" customFormat="1" ht="5.25" hidden="1">
      <c r="A106" s="284"/>
      <c r="B106" s="216"/>
      <c r="C106" s="294"/>
      <c r="D106" s="452" t="s">
        <v>499</v>
      </c>
      <c r="E106" s="451"/>
      <c r="F106" s="437"/>
      <c r="G106" s="422"/>
      <c r="H106" s="435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427"/>
      <c r="T106" s="216"/>
      <c r="U106" s="216"/>
      <c r="V106" s="216"/>
      <c r="W106" s="216"/>
      <c r="X106" s="216"/>
      <c r="Y106" s="286"/>
      <c r="Z106" s="286"/>
      <c r="AA106" s="286"/>
      <c r="AB106" s="286"/>
      <c r="AC106" s="286"/>
    </row>
    <row r="107" spans="1:29" ht="22.5">
      <c r="C107" s="45"/>
      <c r="D107" s="335"/>
      <c r="E107" s="133" t="s">
        <v>599</v>
      </c>
      <c r="F107" s="236"/>
      <c r="G107" s="237"/>
      <c r="H107" s="333" t="s">
        <v>601</v>
      </c>
      <c r="I107" s="328"/>
    </row>
    <row r="108" spans="1:29" ht="45">
      <c r="C108" s="253"/>
      <c r="D108" s="10" t="s">
        <v>602</v>
      </c>
      <c r="E108" s="192" t="s">
        <v>603</v>
      </c>
      <c r="F108" s="191" t="s">
        <v>643</v>
      </c>
      <c r="G108" s="3">
        <v>158.47999999999999</v>
      </c>
      <c r="H108" s="235" t="s">
        <v>604</v>
      </c>
      <c r="I108" s="328"/>
    </row>
    <row r="109" spans="1:29" s="285" customFormat="1" ht="5.25" hidden="1">
      <c r="A109" s="284"/>
      <c r="B109" s="216"/>
      <c r="C109" s="294"/>
      <c r="D109" s="428" t="s">
        <v>605</v>
      </c>
      <c r="E109" s="446"/>
      <c r="F109" s="437"/>
      <c r="G109" s="422"/>
      <c r="H109" s="435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427"/>
      <c r="T109" s="216"/>
      <c r="U109" s="216"/>
      <c r="V109" s="216"/>
      <c r="W109" s="216"/>
      <c r="X109" s="216"/>
      <c r="Y109" s="286"/>
      <c r="Z109" s="286"/>
      <c r="AA109" s="286"/>
      <c r="AB109" s="286"/>
      <c r="AC109" s="286"/>
    </row>
    <row r="110" spans="1:29" ht="22.5">
      <c r="C110" s="535" t="s">
        <v>1745</v>
      </c>
      <c r="D110" s="10" t="s">
        <v>1765</v>
      </c>
      <c r="E110" s="368" t="s">
        <v>1788</v>
      </c>
      <c r="F110" s="191" t="s">
        <v>643</v>
      </c>
      <c r="G110" s="469">
        <v>154.96</v>
      </c>
      <c r="H110" s="235" t="s">
        <v>661</v>
      </c>
      <c r="I110" s="328"/>
    </row>
    <row r="111" spans="1:29" ht="22.5">
      <c r="C111" s="535" t="s">
        <v>1745</v>
      </c>
      <c r="D111" s="10" t="s">
        <v>1766</v>
      </c>
      <c r="E111" s="368" t="s">
        <v>1789</v>
      </c>
      <c r="F111" s="191" t="s">
        <v>643</v>
      </c>
      <c r="G111" s="469">
        <v>161.34</v>
      </c>
      <c r="H111" s="235" t="s">
        <v>661</v>
      </c>
      <c r="I111" s="328"/>
    </row>
    <row r="112" spans="1:29" ht="22.5">
      <c r="C112" s="535" t="s">
        <v>1745</v>
      </c>
      <c r="D112" s="10" t="s">
        <v>1767</v>
      </c>
      <c r="E112" s="368" t="s">
        <v>1790</v>
      </c>
      <c r="F112" s="191" t="s">
        <v>643</v>
      </c>
      <c r="G112" s="469">
        <v>161.9</v>
      </c>
      <c r="H112" s="235" t="s">
        <v>661</v>
      </c>
      <c r="I112" s="328"/>
    </row>
    <row r="113" spans="1:29" ht="22.5">
      <c r="C113" s="535" t="s">
        <v>1745</v>
      </c>
      <c r="D113" s="10" t="s">
        <v>1768</v>
      </c>
      <c r="E113" s="368" t="s">
        <v>1791</v>
      </c>
      <c r="F113" s="191" t="s">
        <v>643</v>
      </c>
      <c r="G113" s="469">
        <v>161.9</v>
      </c>
      <c r="H113" s="235" t="s">
        <v>661</v>
      </c>
      <c r="I113" s="328"/>
    </row>
    <row r="114" spans="1:29" ht="22.5">
      <c r="C114" s="535" t="s">
        <v>1745</v>
      </c>
      <c r="D114" s="10" t="s">
        <v>1769</v>
      </c>
      <c r="E114" s="368" t="s">
        <v>1792</v>
      </c>
      <c r="F114" s="191" t="s">
        <v>643</v>
      </c>
      <c r="G114" s="469">
        <v>161.80000000000001</v>
      </c>
      <c r="H114" s="235" t="s">
        <v>661</v>
      </c>
      <c r="I114" s="328"/>
    </row>
    <row r="115" spans="1:29" ht="22.5">
      <c r="C115" s="535" t="s">
        <v>1745</v>
      </c>
      <c r="D115" s="10" t="s">
        <v>1770</v>
      </c>
      <c r="E115" s="368" t="s">
        <v>1793</v>
      </c>
      <c r="F115" s="191" t="s">
        <v>643</v>
      </c>
      <c r="G115" s="469">
        <v>161.94</v>
      </c>
      <c r="H115" s="235" t="s">
        <v>661</v>
      </c>
      <c r="I115" s="328"/>
    </row>
    <row r="116" spans="1:29" ht="22.5">
      <c r="C116" s="535" t="s">
        <v>1745</v>
      </c>
      <c r="D116" s="10" t="s">
        <v>1771</v>
      </c>
      <c r="E116" s="368" t="s">
        <v>1794</v>
      </c>
      <c r="F116" s="191" t="s">
        <v>643</v>
      </c>
      <c r="G116" s="469">
        <v>161.99</v>
      </c>
      <c r="H116" s="235" t="s">
        <v>661</v>
      </c>
      <c r="I116" s="328"/>
    </row>
    <row r="117" spans="1:29" ht="22.5">
      <c r="C117" s="535" t="s">
        <v>1745</v>
      </c>
      <c r="D117" s="10" t="s">
        <v>1772</v>
      </c>
      <c r="E117" s="368" t="s">
        <v>1795</v>
      </c>
      <c r="F117" s="191" t="s">
        <v>643</v>
      </c>
      <c r="G117" s="469">
        <v>161.43</v>
      </c>
      <c r="H117" s="235" t="s">
        <v>661</v>
      </c>
      <c r="I117" s="328"/>
    </row>
    <row r="118" spans="1:29" ht="22.5">
      <c r="C118" s="535" t="s">
        <v>1745</v>
      </c>
      <c r="D118" s="10" t="s">
        <v>1773</v>
      </c>
      <c r="E118" s="368" t="s">
        <v>1796</v>
      </c>
      <c r="F118" s="191" t="s">
        <v>643</v>
      </c>
      <c r="G118" s="469">
        <v>161.5</v>
      </c>
      <c r="H118" s="235" t="s">
        <v>661</v>
      </c>
      <c r="I118" s="328"/>
    </row>
    <row r="119" spans="1:29" ht="22.5">
      <c r="C119" s="535" t="s">
        <v>1745</v>
      </c>
      <c r="D119" s="10" t="s">
        <v>1774</v>
      </c>
      <c r="E119" s="368" t="s">
        <v>1797</v>
      </c>
      <c r="F119" s="191" t="s">
        <v>643</v>
      </c>
      <c r="G119" s="469">
        <v>162.22999999999999</v>
      </c>
      <c r="H119" s="235" t="s">
        <v>661</v>
      </c>
      <c r="I119" s="328"/>
    </row>
    <row r="120" spans="1:29" ht="22.5">
      <c r="C120" s="535" t="s">
        <v>1745</v>
      </c>
      <c r="D120" s="10" t="s">
        <v>1775</v>
      </c>
      <c r="E120" s="368" t="s">
        <v>1798</v>
      </c>
      <c r="F120" s="191" t="s">
        <v>643</v>
      </c>
      <c r="G120" s="469">
        <v>162.22999999999999</v>
      </c>
      <c r="H120" s="235" t="s">
        <v>661</v>
      </c>
      <c r="I120" s="328"/>
    </row>
    <row r="121" spans="1:29" ht="22.5">
      <c r="C121" s="45"/>
      <c r="D121" s="335"/>
      <c r="E121" s="133" t="s">
        <v>599</v>
      </c>
      <c r="F121" s="236"/>
      <c r="G121" s="237"/>
      <c r="H121" s="333" t="s">
        <v>646</v>
      </c>
      <c r="I121" s="328"/>
    </row>
    <row r="122" spans="1:29" ht="33.75">
      <c r="C122" s="253"/>
      <c r="D122" s="10" t="s">
        <v>606</v>
      </c>
      <c r="E122" s="192" t="s">
        <v>607</v>
      </c>
      <c r="F122" s="191" t="s">
        <v>643</v>
      </c>
      <c r="G122" s="3">
        <v>169.19</v>
      </c>
      <c r="H122" s="235" t="s">
        <v>644</v>
      </c>
      <c r="I122" s="328"/>
    </row>
    <row r="123" spans="1:29" s="285" customFormat="1" ht="5.25" hidden="1">
      <c r="A123" s="284"/>
      <c r="B123" s="216"/>
      <c r="C123" s="294"/>
      <c r="D123" s="428" t="s">
        <v>662</v>
      </c>
      <c r="E123" s="446"/>
      <c r="F123" s="437"/>
      <c r="G123" s="422"/>
      <c r="H123" s="435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427"/>
      <c r="T123" s="216"/>
      <c r="U123" s="216"/>
      <c r="V123" s="216"/>
      <c r="W123" s="216"/>
      <c r="X123" s="216"/>
      <c r="Y123" s="286"/>
      <c r="Z123" s="286"/>
      <c r="AA123" s="286"/>
      <c r="AB123" s="286"/>
      <c r="AC123" s="286"/>
    </row>
    <row r="124" spans="1:29" ht="22.5">
      <c r="C124" s="535" t="s">
        <v>1745</v>
      </c>
      <c r="D124" s="10" t="s">
        <v>1776</v>
      </c>
      <c r="E124" s="368" t="s">
        <v>1788</v>
      </c>
      <c r="F124" s="191" t="s">
        <v>643</v>
      </c>
      <c r="G124" s="469">
        <v>187.51</v>
      </c>
      <c r="H124" s="235" t="s">
        <v>660</v>
      </c>
      <c r="I124" s="328"/>
    </row>
    <row r="125" spans="1:29" ht="22.5">
      <c r="C125" s="535" t="s">
        <v>1745</v>
      </c>
      <c r="D125" s="10" t="s">
        <v>1777</v>
      </c>
      <c r="E125" s="368" t="s">
        <v>1789</v>
      </c>
      <c r="F125" s="191" t="s">
        <v>643</v>
      </c>
      <c r="G125" s="469">
        <v>168.35</v>
      </c>
      <c r="H125" s="235" t="s">
        <v>660</v>
      </c>
      <c r="I125" s="328"/>
    </row>
    <row r="126" spans="1:29" ht="22.5">
      <c r="C126" s="535" t="s">
        <v>1745</v>
      </c>
      <c r="D126" s="10" t="s">
        <v>1778</v>
      </c>
      <c r="E126" s="368" t="s">
        <v>1790</v>
      </c>
      <c r="F126" s="191" t="s">
        <v>643</v>
      </c>
      <c r="G126" s="469">
        <v>144.57</v>
      </c>
      <c r="H126" s="235" t="s">
        <v>660</v>
      </c>
      <c r="I126" s="328"/>
    </row>
    <row r="127" spans="1:29" ht="22.5">
      <c r="C127" s="535" t="s">
        <v>1745</v>
      </c>
      <c r="D127" s="10" t="s">
        <v>1779</v>
      </c>
      <c r="E127" s="368" t="s">
        <v>1791</v>
      </c>
      <c r="F127" s="191" t="s">
        <v>643</v>
      </c>
      <c r="G127" s="469">
        <v>179.18</v>
      </c>
      <c r="H127" s="235" t="s">
        <v>660</v>
      </c>
      <c r="I127" s="328"/>
    </row>
    <row r="128" spans="1:29" ht="22.5">
      <c r="C128" s="535" t="s">
        <v>1745</v>
      </c>
      <c r="D128" s="10" t="s">
        <v>1780</v>
      </c>
      <c r="E128" s="368" t="s">
        <v>1792</v>
      </c>
      <c r="F128" s="191" t="s">
        <v>643</v>
      </c>
      <c r="G128" s="469">
        <v>170.62</v>
      </c>
      <c r="H128" s="235" t="s">
        <v>660</v>
      </c>
      <c r="I128" s="328"/>
    </row>
    <row r="129" spans="1:29" ht="22.5">
      <c r="C129" s="535" t="s">
        <v>1745</v>
      </c>
      <c r="D129" s="10" t="s">
        <v>1781</v>
      </c>
      <c r="E129" s="368" t="s">
        <v>1793</v>
      </c>
      <c r="F129" s="191" t="s">
        <v>643</v>
      </c>
      <c r="G129" s="469">
        <v>185.56</v>
      </c>
      <c r="H129" s="235" t="s">
        <v>660</v>
      </c>
      <c r="I129" s="328"/>
    </row>
    <row r="130" spans="1:29" ht="22.5">
      <c r="C130" s="535" t="s">
        <v>1745</v>
      </c>
      <c r="D130" s="10" t="s">
        <v>1782</v>
      </c>
      <c r="E130" s="368" t="s">
        <v>1794</v>
      </c>
      <c r="F130" s="191" t="s">
        <v>643</v>
      </c>
      <c r="G130" s="469">
        <v>149.53</v>
      </c>
      <c r="H130" s="235" t="s">
        <v>660</v>
      </c>
      <c r="I130" s="328"/>
    </row>
    <row r="131" spans="1:29" ht="22.5">
      <c r="C131" s="535" t="s">
        <v>1745</v>
      </c>
      <c r="D131" s="10" t="s">
        <v>1783</v>
      </c>
      <c r="E131" s="368" t="s">
        <v>1795</v>
      </c>
      <c r="F131" s="191" t="s">
        <v>643</v>
      </c>
      <c r="G131" s="469">
        <v>134.84</v>
      </c>
      <c r="H131" s="235" t="s">
        <v>660</v>
      </c>
      <c r="I131" s="328"/>
    </row>
    <row r="132" spans="1:29" ht="22.5">
      <c r="C132" s="535" t="s">
        <v>1745</v>
      </c>
      <c r="D132" s="10" t="s">
        <v>1784</v>
      </c>
      <c r="E132" s="368" t="s">
        <v>1796</v>
      </c>
      <c r="F132" s="191" t="s">
        <v>643</v>
      </c>
      <c r="G132" s="469">
        <v>166.74</v>
      </c>
      <c r="H132" s="235" t="s">
        <v>660</v>
      </c>
      <c r="I132" s="328"/>
    </row>
    <row r="133" spans="1:29" ht="22.5">
      <c r="C133" s="535" t="s">
        <v>1745</v>
      </c>
      <c r="D133" s="10" t="s">
        <v>1785</v>
      </c>
      <c r="E133" s="368" t="s">
        <v>1797</v>
      </c>
      <c r="F133" s="191" t="s">
        <v>643</v>
      </c>
      <c r="G133" s="469">
        <v>165.6</v>
      </c>
      <c r="H133" s="235" t="s">
        <v>660</v>
      </c>
      <c r="I133" s="328"/>
    </row>
    <row r="134" spans="1:29" ht="22.5">
      <c r="C134" s="535" t="s">
        <v>1745</v>
      </c>
      <c r="D134" s="10" t="s">
        <v>1786</v>
      </c>
      <c r="E134" s="368" t="s">
        <v>1798</v>
      </c>
      <c r="F134" s="191" t="s">
        <v>643</v>
      </c>
      <c r="G134" s="469">
        <v>150.66</v>
      </c>
      <c r="H134" s="235" t="s">
        <v>660</v>
      </c>
      <c r="I134" s="328"/>
    </row>
    <row r="135" spans="1:29" ht="22.5">
      <c r="C135" s="45"/>
      <c r="D135" s="335"/>
      <c r="E135" s="133" t="s">
        <v>599</v>
      </c>
      <c r="F135" s="236"/>
      <c r="G135" s="237"/>
      <c r="H135" s="333" t="s">
        <v>645</v>
      </c>
      <c r="I135" s="328"/>
    </row>
    <row r="136" spans="1:29" ht="33.75">
      <c r="C136" s="253"/>
      <c r="D136" s="10" t="s">
        <v>647</v>
      </c>
      <c r="E136" s="192" t="s">
        <v>652</v>
      </c>
      <c r="F136" s="191" t="s">
        <v>657</v>
      </c>
      <c r="G136" s="461">
        <v>33.9</v>
      </c>
      <c r="H136" s="235" t="s">
        <v>659</v>
      </c>
      <c r="I136" s="328"/>
    </row>
    <row r="137" spans="1:29" ht="33.75">
      <c r="C137" s="253"/>
      <c r="D137" s="10" t="s">
        <v>648</v>
      </c>
      <c r="E137" s="192" t="s">
        <v>653</v>
      </c>
      <c r="F137" s="191" t="s">
        <v>658</v>
      </c>
      <c r="G137" s="461">
        <v>0.6</v>
      </c>
      <c r="H137" s="235" t="s">
        <v>659</v>
      </c>
      <c r="I137" s="328"/>
    </row>
    <row r="138" spans="1:29" ht="67.5">
      <c r="C138" s="253"/>
      <c r="D138" s="10" t="s">
        <v>649</v>
      </c>
      <c r="E138" s="192" t="s">
        <v>654</v>
      </c>
      <c r="F138" s="191" t="s">
        <v>230</v>
      </c>
      <c r="G138" s="518" t="s">
        <v>1819</v>
      </c>
      <c r="H138" s="235" t="s">
        <v>448</v>
      </c>
      <c r="I138" s="328"/>
    </row>
    <row r="139" spans="1:29" ht="33.75">
      <c r="C139" s="253"/>
      <c r="D139" s="10" t="s">
        <v>651</v>
      </c>
      <c r="E139" s="7" t="s">
        <v>655</v>
      </c>
      <c r="F139" s="191" t="s">
        <v>230</v>
      </c>
      <c r="G139" s="518" t="s">
        <v>1823</v>
      </c>
      <c r="H139" s="235" t="s">
        <v>448</v>
      </c>
      <c r="I139" s="328"/>
    </row>
    <row r="140" spans="1:29" ht="33.75">
      <c r="C140" s="253"/>
      <c r="D140" s="10" t="s">
        <v>650</v>
      </c>
      <c r="E140" s="7" t="s">
        <v>656</v>
      </c>
      <c r="F140" s="191" t="s">
        <v>230</v>
      </c>
      <c r="G140" s="518" t="s">
        <v>1820</v>
      </c>
      <c r="H140" s="235" t="s">
        <v>448</v>
      </c>
      <c r="I140" s="328"/>
    </row>
    <row r="141" spans="1:29" s="285" customFormat="1" ht="5.25" hidden="1">
      <c r="A141" s="284"/>
      <c r="B141" s="216"/>
      <c r="C141" s="294"/>
      <c r="D141" s="456"/>
      <c r="E141" s="455"/>
      <c r="F141" s="454"/>
      <c r="G141" s="453"/>
      <c r="H141" s="453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427"/>
      <c r="T141" s="216"/>
      <c r="U141" s="216"/>
      <c r="V141" s="216"/>
      <c r="W141" s="216"/>
      <c r="X141" s="216"/>
      <c r="Y141" s="286"/>
      <c r="Z141" s="286"/>
      <c r="AA141" s="286"/>
      <c r="AB141" s="286"/>
      <c r="AC141" s="286"/>
    </row>
    <row r="142" spans="1:29" ht="10.5" customHeight="1">
      <c r="C142" s="253"/>
    </row>
    <row r="143" spans="1:29" ht="12.75">
      <c r="C143" s="253"/>
      <c r="D143" s="450">
        <v>1</v>
      </c>
      <c r="E143" s="592" t="s">
        <v>664</v>
      </c>
      <c r="F143" s="592"/>
      <c r="G143" s="592"/>
      <c r="H143" s="283"/>
    </row>
    <row r="144" spans="1:29" s="285" customFormat="1" ht="11.25">
      <c r="A144" s="284"/>
      <c r="B144" s="216"/>
      <c r="E144" s="257" t="s">
        <v>665</v>
      </c>
      <c r="F144" s="29"/>
      <c r="G144" s="29"/>
      <c r="I144" s="131"/>
      <c r="J144" s="131"/>
      <c r="K144" s="216"/>
      <c r="L144" s="131"/>
      <c r="M144" s="131"/>
      <c r="N144" s="131"/>
      <c r="O144" s="131"/>
      <c r="P144" s="216"/>
      <c r="Q144" s="131"/>
      <c r="R144" s="131"/>
      <c r="S144" s="337"/>
      <c r="T144" s="131"/>
      <c r="U144" s="131"/>
      <c r="V144" s="131"/>
      <c r="W144" s="131"/>
      <c r="X144" s="131"/>
      <c r="Y144" s="13"/>
      <c r="Z144" s="286"/>
      <c r="AA144" s="286"/>
      <c r="AB144" s="286"/>
      <c r="AC144" s="286"/>
    </row>
    <row r="145" spans="1:29" s="285" customFormat="1" ht="10.5" customHeight="1">
      <c r="A145" s="284"/>
      <c r="B145" s="216"/>
      <c r="I145" s="131"/>
      <c r="J145" s="131"/>
      <c r="K145" s="216"/>
      <c r="L145" s="131"/>
      <c r="M145" s="131"/>
      <c r="N145" s="131"/>
      <c r="O145" s="131"/>
      <c r="P145" s="216"/>
      <c r="Q145" s="131"/>
      <c r="R145" s="131"/>
      <c r="S145" s="337"/>
      <c r="T145" s="131"/>
      <c r="U145" s="131"/>
      <c r="V145" s="131"/>
      <c r="W145" s="131"/>
      <c r="X145" s="131"/>
      <c r="Y145" s="13"/>
      <c r="Z145" s="286"/>
      <c r="AA145" s="286"/>
      <c r="AB145" s="286"/>
      <c r="AC145" s="286"/>
    </row>
    <row r="146" spans="1:29" s="285" customFormat="1" ht="10.5" customHeight="1">
      <c r="A146" s="284"/>
      <c r="B146" s="216"/>
      <c r="I146" s="131"/>
      <c r="J146" s="131"/>
      <c r="K146" s="216"/>
      <c r="L146" s="131"/>
      <c r="M146" s="131"/>
      <c r="N146" s="131"/>
      <c r="O146" s="131"/>
      <c r="P146" s="216"/>
      <c r="Q146" s="131"/>
      <c r="R146" s="131"/>
      <c r="S146" s="337"/>
      <c r="T146" s="131"/>
      <c r="U146" s="131"/>
      <c r="V146" s="131"/>
      <c r="W146" s="131"/>
      <c r="X146" s="131"/>
      <c r="Y146" s="13"/>
      <c r="Z146" s="286"/>
      <c r="AA146" s="286"/>
      <c r="AB146" s="286"/>
      <c r="AC146" s="286"/>
    </row>
    <row r="147" spans="1:29" s="285" customFormat="1" ht="10.5" customHeight="1">
      <c r="A147" s="284"/>
      <c r="B147" s="216"/>
      <c r="G147" s="286" t="str">
        <f>IF(G29-G30 &lt;&gt;G70,"WARNING","")</f>
        <v/>
      </c>
      <c r="I147" s="131"/>
      <c r="J147" s="131"/>
      <c r="K147" s="216"/>
      <c r="L147" s="131"/>
      <c r="M147" s="131"/>
      <c r="N147" s="131"/>
      <c r="O147" s="131"/>
      <c r="P147" s="216"/>
      <c r="Q147" s="131"/>
      <c r="R147" s="131"/>
      <c r="S147" s="337"/>
      <c r="T147" s="131"/>
      <c r="U147" s="131"/>
      <c r="V147" s="131"/>
      <c r="W147" s="131"/>
      <c r="X147" s="131"/>
      <c r="Y147" s="13"/>
      <c r="Z147" s="286"/>
      <c r="AA147" s="286"/>
      <c r="AB147" s="286"/>
      <c r="AC147" s="286"/>
    </row>
    <row r="148" spans="1:29" s="285" customFormat="1" ht="10.5" customHeight="1">
      <c r="A148" s="284"/>
      <c r="B148" s="216"/>
      <c r="I148" s="131"/>
      <c r="J148" s="131"/>
      <c r="K148" s="216"/>
      <c r="L148" s="131"/>
      <c r="M148" s="131"/>
      <c r="N148" s="131"/>
      <c r="O148" s="131"/>
      <c r="P148" s="216"/>
      <c r="Q148" s="131"/>
      <c r="R148" s="131"/>
      <c r="S148" s="337"/>
      <c r="T148" s="131"/>
      <c r="U148" s="131"/>
      <c r="V148" s="131"/>
      <c r="W148" s="131"/>
      <c r="X148" s="131"/>
      <c r="Y148" s="13"/>
      <c r="Z148" s="286"/>
      <c r="AA148" s="286"/>
      <c r="AB148" s="286"/>
      <c r="AC148" s="286"/>
    </row>
    <row r="149" spans="1:29" s="285" customFormat="1" ht="10.5" customHeight="1">
      <c r="A149" s="284"/>
      <c r="B149" s="216"/>
      <c r="I149" s="131"/>
      <c r="J149" s="131"/>
      <c r="K149" s="216"/>
      <c r="L149" s="131"/>
      <c r="M149" s="131"/>
      <c r="N149" s="131"/>
      <c r="O149" s="131"/>
      <c r="P149" s="216"/>
      <c r="Q149" s="131"/>
      <c r="R149" s="131"/>
      <c r="S149" s="337"/>
      <c r="T149" s="131"/>
      <c r="U149" s="131"/>
      <c r="V149" s="131"/>
      <c r="W149" s="131"/>
      <c r="X149" s="131"/>
      <c r="Y149" s="13"/>
      <c r="Z149" s="286"/>
      <c r="AA149" s="286"/>
      <c r="AB149" s="286"/>
      <c r="AC149" s="286"/>
    </row>
    <row r="150" spans="1:29" s="285" customFormat="1" ht="10.5" customHeight="1">
      <c r="A150" s="284"/>
      <c r="B150" s="216"/>
      <c r="I150" s="131"/>
      <c r="J150" s="131"/>
      <c r="K150" s="216"/>
      <c r="L150" s="131"/>
      <c r="M150" s="131"/>
      <c r="N150" s="131"/>
      <c r="O150" s="131"/>
      <c r="P150" s="216"/>
      <c r="Q150" s="131"/>
      <c r="R150" s="131"/>
      <c r="S150" s="337"/>
      <c r="T150" s="131"/>
      <c r="U150" s="131"/>
      <c r="V150" s="131"/>
      <c r="W150" s="131"/>
      <c r="X150" s="131"/>
      <c r="Y150" s="13"/>
      <c r="Z150" s="286"/>
      <c r="AA150" s="286"/>
      <c r="AB150" s="286"/>
      <c r="AC150" s="286"/>
    </row>
    <row r="151" spans="1:29" s="285" customFormat="1" ht="10.5" customHeight="1">
      <c r="A151" s="284"/>
      <c r="B151" s="216"/>
      <c r="I151" s="131"/>
      <c r="J151" s="131"/>
      <c r="K151" s="216"/>
      <c r="L151" s="131"/>
      <c r="M151" s="131"/>
      <c r="N151" s="131"/>
      <c r="O151" s="131"/>
      <c r="P151" s="216"/>
      <c r="Q151" s="131"/>
      <c r="R151" s="131"/>
      <c r="S151" s="337"/>
      <c r="T151" s="131"/>
      <c r="U151" s="131"/>
      <c r="V151" s="131"/>
      <c r="W151" s="131"/>
      <c r="X151" s="131"/>
      <c r="Y151" s="13"/>
      <c r="Z151" s="286"/>
      <c r="AA151" s="286"/>
      <c r="AB151" s="286"/>
      <c r="AC151" s="286"/>
    </row>
    <row r="152" spans="1:29" s="285" customFormat="1" ht="10.5" customHeight="1">
      <c r="A152" s="284"/>
      <c r="B152" s="216"/>
      <c r="I152" s="131"/>
      <c r="J152" s="131"/>
      <c r="K152" s="216"/>
      <c r="L152" s="131"/>
      <c r="M152" s="131"/>
      <c r="N152" s="131"/>
      <c r="O152" s="131"/>
      <c r="P152" s="216"/>
      <c r="Q152" s="131"/>
      <c r="R152" s="131"/>
      <c r="S152" s="337"/>
      <c r="T152" s="131"/>
      <c r="U152" s="131"/>
      <c r="V152" s="131"/>
      <c r="W152" s="131"/>
      <c r="X152" s="131"/>
      <c r="Y152" s="13"/>
      <c r="Z152" s="286"/>
      <c r="AA152" s="286"/>
      <c r="AB152" s="286"/>
      <c r="AC152" s="286"/>
    </row>
    <row r="153" spans="1:29" s="285" customFormat="1" ht="10.5" customHeight="1">
      <c r="A153" s="284"/>
      <c r="B153" s="216"/>
      <c r="I153" s="131"/>
      <c r="J153" s="131"/>
      <c r="K153" s="216"/>
      <c r="L153" s="131"/>
      <c r="M153" s="131"/>
      <c r="N153" s="131"/>
      <c r="O153" s="131"/>
      <c r="P153" s="216"/>
      <c r="Q153" s="131"/>
      <c r="R153" s="131"/>
      <c r="S153" s="337"/>
      <c r="T153" s="131"/>
      <c r="U153" s="131"/>
      <c r="V153" s="131"/>
      <c r="W153" s="131"/>
      <c r="X153" s="131"/>
      <c r="Y153" s="13"/>
      <c r="Z153" s="286"/>
      <c r="AA153" s="286"/>
      <c r="AB153" s="286"/>
      <c r="AC153" s="286"/>
    </row>
    <row r="154" spans="1:29" s="285" customFormat="1" ht="10.5" customHeight="1">
      <c r="A154" s="284"/>
      <c r="B154" s="216"/>
      <c r="I154" s="131"/>
      <c r="J154" s="131"/>
      <c r="K154" s="216"/>
      <c r="L154" s="131"/>
      <c r="M154" s="131"/>
      <c r="N154" s="131"/>
      <c r="O154" s="131"/>
      <c r="P154" s="216"/>
      <c r="Q154" s="131"/>
      <c r="R154" s="131"/>
      <c r="S154" s="337"/>
      <c r="T154" s="131"/>
      <c r="U154" s="131"/>
      <c r="V154" s="131"/>
      <c r="W154" s="131"/>
      <c r="X154" s="131"/>
      <c r="Y154" s="13"/>
      <c r="Z154" s="286"/>
      <c r="AA154" s="286"/>
      <c r="AB154" s="286"/>
      <c r="AC154" s="286"/>
    </row>
    <row r="155" spans="1:29" s="285" customFormat="1" ht="10.5" customHeight="1">
      <c r="A155" s="284"/>
      <c r="B155" s="216"/>
      <c r="I155" s="131"/>
      <c r="J155" s="131"/>
      <c r="K155" s="216"/>
      <c r="L155" s="131"/>
      <c r="M155" s="131"/>
      <c r="N155" s="131"/>
      <c r="O155" s="131"/>
      <c r="P155" s="216"/>
      <c r="Q155" s="131"/>
      <c r="R155" s="131"/>
      <c r="S155" s="337"/>
      <c r="T155" s="131"/>
      <c r="U155" s="131"/>
      <c r="V155" s="131"/>
      <c r="W155" s="131"/>
      <c r="X155" s="131"/>
      <c r="Y155" s="13"/>
      <c r="Z155" s="286"/>
      <c r="AA155" s="286"/>
      <c r="AB155" s="286"/>
      <c r="AC155" s="286"/>
    </row>
    <row r="156" spans="1:29" s="285" customFormat="1" ht="10.5" customHeight="1">
      <c r="A156" s="284"/>
      <c r="B156" s="216"/>
      <c r="I156" s="131"/>
      <c r="J156" s="131"/>
      <c r="K156" s="216"/>
      <c r="L156" s="131"/>
      <c r="M156" s="131"/>
      <c r="N156" s="131"/>
      <c r="O156" s="131"/>
      <c r="P156" s="216"/>
      <c r="Q156" s="131"/>
      <c r="R156" s="131"/>
      <c r="S156" s="337"/>
      <c r="T156" s="131"/>
      <c r="U156" s="131"/>
      <c r="V156" s="131"/>
      <c r="W156" s="131"/>
      <c r="X156" s="131"/>
      <c r="Y156" s="13"/>
      <c r="Z156" s="286"/>
      <c r="AA156" s="286"/>
      <c r="AB156" s="286"/>
      <c r="AC156" s="286"/>
    </row>
    <row r="157" spans="1:29" s="285" customFormat="1" ht="10.5" customHeight="1">
      <c r="A157" s="284"/>
      <c r="B157" s="216"/>
      <c r="I157" s="131"/>
      <c r="J157" s="131"/>
      <c r="K157" s="216"/>
      <c r="L157" s="131"/>
      <c r="M157" s="131"/>
      <c r="N157" s="131"/>
      <c r="O157" s="131"/>
      <c r="P157" s="216"/>
      <c r="Q157" s="131"/>
      <c r="R157" s="131"/>
      <c r="S157" s="337"/>
      <c r="T157" s="131"/>
      <c r="U157" s="131"/>
      <c r="V157" s="131"/>
      <c r="W157" s="131"/>
      <c r="X157" s="131"/>
      <c r="Y157" s="13"/>
      <c r="Z157" s="286"/>
      <c r="AA157" s="286"/>
      <c r="AB157" s="286"/>
      <c r="AC157" s="286"/>
    </row>
    <row r="158" spans="1:29" s="285" customFormat="1" ht="10.5" customHeight="1">
      <c r="A158" s="284"/>
      <c r="B158" s="216"/>
      <c r="I158" s="131"/>
      <c r="J158" s="131"/>
      <c r="K158" s="216"/>
      <c r="L158" s="131"/>
      <c r="M158" s="131"/>
      <c r="N158" s="131"/>
      <c r="O158" s="131"/>
      <c r="P158" s="216"/>
      <c r="Q158" s="131"/>
      <c r="R158" s="131"/>
      <c r="S158" s="337"/>
      <c r="T158" s="131"/>
      <c r="U158" s="131"/>
      <c r="V158" s="131"/>
      <c r="W158" s="131"/>
      <c r="X158" s="131"/>
      <c r="Y158" s="13"/>
      <c r="Z158" s="286"/>
      <c r="AA158" s="286"/>
      <c r="AB158" s="286"/>
      <c r="AC158" s="286"/>
    </row>
    <row r="159" spans="1:29" s="285" customFormat="1" ht="10.5" customHeight="1">
      <c r="A159" s="284"/>
      <c r="B159" s="216"/>
      <c r="I159" s="131"/>
      <c r="J159" s="131"/>
      <c r="K159" s="216"/>
      <c r="L159" s="131"/>
      <c r="M159" s="131"/>
      <c r="N159" s="131"/>
      <c r="O159" s="131"/>
      <c r="P159" s="216"/>
      <c r="Q159" s="131"/>
      <c r="R159" s="131"/>
      <c r="S159" s="337"/>
      <c r="T159" s="131"/>
      <c r="U159" s="131"/>
      <c r="V159" s="131"/>
      <c r="W159" s="131"/>
      <c r="X159" s="131"/>
      <c r="Y159" s="13"/>
      <c r="Z159" s="286"/>
      <c r="AA159" s="286"/>
      <c r="AB159" s="286"/>
      <c r="AC159" s="286"/>
    </row>
    <row r="160" spans="1:29" s="285" customFormat="1" ht="10.5" customHeight="1">
      <c r="A160" s="284"/>
      <c r="B160" s="216"/>
      <c r="I160" s="131"/>
      <c r="J160" s="131"/>
      <c r="K160" s="216"/>
      <c r="L160" s="131"/>
      <c r="M160" s="131"/>
      <c r="N160" s="131"/>
      <c r="O160" s="131"/>
      <c r="P160" s="216"/>
      <c r="Q160" s="131"/>
      <c r="R160" s="131"/>
      <c r="S160" s="337"/>
      <c r="T160" s="131"/>
      <c r="U160" s="131"/>
      <c r="V160" s="131"/>
      <c r="W160" s="131"/>
      <c r="X160" s="131"/>
      <c r="Y160" s="13"/>
      <c r="Z160" s="286"/>
      <c r="AA160" s="286"/>
      <c r="AB160" s="286"/>
      <c r="AC160" s="286"/>
    </row>
    <row r="161" spans="1:29" s="285" customFormat="1" ht="10.5" customHeight="1">
      <c r="A161" s="284"/>
      <c r="B161" s="216"/>
      <c r="I161" s="131"/>
      <c r="J161" s="131"/>
      <c r="K161" s="216"/>
      <c r="L161" s="131"/>
      <c r="M161" s="131"/>
      <c r="N161" s="131"/>
      <c r="O161" s="131"/>
      <c r="P161" s="216"/>
      <c r="Q161" s="131"/>
      <c r="R161" s="131"/>
      <c r="S161" s="337"/>
      <c r="T161" s="131"/>
      <c r="U161" s="131"/>
      <c r="V161" s="131"/>
      <c r="W161" s="131"/>
      <c r="X161" s="131"/>
      <c r="Y161" s="13"/>
      <c r="Z161" s="286"/>
      <c r="AA161" s="286"/>
      <c r="AB161" s="286"/>
      <c r="AC161" s="286"/>
    </row>
    <row r="162" spans="1:29" s="285" customFormat="1" ht="10.5" customHeight="1">
      <c r="A162" s="284"/>
      <c r="B162" s="216"/>
      <c r="I162" s="131"/>
      <c r="J162" s="131"/>
      <c r="K162" s="216"/>
      <c r="L162" s="131"/>
      <c r="M162" s="131"/>
      <c r="N162" s="131"/>
      <c r="O162" s="131"/>
      <c r="P162" s="216"/>
      <c r="Q162" s="131"/>
      <c r="R162" s="131"/>
      <c r="S162" s="337"/>
      <c r="T162" s="131"/>
      <c r="U162" s="131"/>
      <c r="V162" s="131"/>
      <c r="W162" s="131"/>
      <c r="X162" s="131"/>
      <c r="Y162" s="13"/>
      <c r="Z162" s="286"/>
      <c r="AA162" s="286"/>
      <c r="AB162" s="286"/>
      <c r="AC162" s="286"/>
    </row>
    <row r="163" spans="1:29" s="285" customFormat="1" ht="10.5" customHeight="1">
      <c r="A163" s="284"/>
      <c r="B163" s="216"/>
      <c r="I163" s="131"/>
      <c r="J163" s="131"/>
      <c r="K163" s="216"/>
      <c r="L163" s="131"/>
      <c r="M163" s="131"/>
      <c r="N163" s="131"/>
      <c r="O163" s="131"/>
      <c r="P163" s="216"/>
      <c r="Q163" s="131"/>
      <c r="R163" s="131"/>
      <c r="S163" s="337"/>
      <c r="T163" s="131"/>
      <c r="U163" s="131"/>
      <c r="V163" s="131"/>
      <c r="W163" s="131"/>
      <c r="X163" s="131"/>
      <c r="Y163" s="13"/>
      <c r="Z163" s="286"/>
      <c r="AA163" s="286"/>
      <c r="AB163" s="286"/>
      <c r="AC163" s="286"/>
    </row>
    <row r="164" spans="1:29" s="285" customFormat="1" ht="10.5" customHeight="1">
      <c r="A164" s="284"/>
      <c r="B164" s="216"/>
      <c r="I164" s="131"/>
      <c r="J164" s="131"/>
      <c r="K164" s="216"/>
      <c r="L164" s="131"/>
      <c r="M164" s="131"/>
      <c r="N164" s="131"/>
      <c r="O164" s="131"/>
      <c r="P164" s="216"/>
      <c r="Q164" s="131"/>
      <c r="R164" s="131"/>
      <c r="S164" s="337"/>
      <c r="T164" s="131"/>
      <c r="U164" s="131"/>
      <c r="V164" s="131"/>
      <c r="W164" s="131"/>
      <c r="X164" s="131"/>
      <c r="Y164" s="13"/>
      <c r="Z164" s="286"/>
      <c r="AA164" s="286"/>
      <c r="AB164" s="286"/>
      <c r="AC164" s="286"/>
    </row>
    <row r="165" spans="1:29" s="285" customFormat="1" ht="10.5" customHeight="1">
      <c r="A165" s="284"/>
      <c r="B165" s="216"/>
      <c r="I165" s="131"/>
      <c r="J165" s="131"/>
      <c r="K165" s="216"/>
      <c r="L165" s="131"/>
      <c r="M165" s="131"/>
      <c r="N165" s="131"/>
      <c r="O165" s="131"/>
      <c r="P165" s="216"/>
      <c r="Q165" s="131"/>
      <c r="R165" s="131"/>
      <c r="S165" s="337"/>
      <c r="T165" s="131"/>
      <c r="U165" s="131"/>
      <c r="V165" s="131"/>
      <c r="W165" s="131"/>
      <c r="X165" s="131"/>
      <c r="Y165" s="13"/>
      <c r="Z165" s="286"/>
      <c r="AA165" s="286"/>
      <c r="AB165" s="286"/>
      <c r="AC165" s="286"/>
    </row>
    <row r="166" spans="1:29" s="285" customFormat="1" ht="10.5" customHeight="1">
      <c r="A166" s="284"/>
      <c r="B166" s="216"/>
      <c r="I166" s="131"/>
      <c r="J166" s="131"/>
      <c r="K166" s="216"/>
      <c r="L166" s="131"/>
      <c r="M166" s="131"/>
      <c r="N166" s="131"/>
      <c r="O166" s="131"/>
      <c r="P166" s="216"/>
      <c r="Q166" s="131"/>
      <c r="R166" s="131"/>
      <c r="S166" s="337"/>
      <c r="T166" s="131"/>
      <c r="U166" s="131"/>
      <c r="V166" s="131"/>
      <c r="W166" s="131"/>
      <c r="X166" s="131"/>
      <c r="Y166" s="13"/>
      <c r="Z166" s="286"/>
      <c r="AA166" s="286"/>
      <c r="AB166" s="286"/>
      <c r="AC166" s="286"/>
    </row>
    <row r="167" spans="1:29" s="285" customFormat="1" ht="10.5" customHeight="1">
      <c r="A167" s="284"/>
      <c r="B167" s="216"/>
      <c r="I167" s="131"/>
      <c r="J167" s="131"/>
      <c r="K167" s="216"/>
      <c r="L167" s="131"/>
      <c r="M167" s="131"/>
      <c r="N167" s="131"/>
      <c r="O167" s="131"/>
      <c r="P167" s="216"/>
      <c r="Q167" s="131"/>
      <c r="R167" s="131"/>
      <c r="S167" s="337"/>
      <c r="T167" s="131"/>
      <c r="U167" s="131"/>
      <c r="V167" s="131"/>
      <c r="W167" s="131"/>
      <c r="X167" s="131"/>
      <c r="Y167" s="13"/>
      <c r="Z167" s="286"/>
      <c r="AA167" s="286"/>
      <c r="AB167" s="286"/>
      <c r="AC167" s="286"/>
    </row>
    <row r="168" spans="1:29" s="285" customFormat="1" ht="10.5" customHeight="1">
      <c r="A168" s="284"/>
      <c r="B168" s="216"/>
      <c r="I168" s="131"/>
      <c r="J168" s="131"/>
      <c r="K168" s="216"/>
      <c r="L168" s="131"/>
      <c r="M168" s="131"/>
      <c r="N168" s="131"/>
      <c r="O168" s="131"/>
      <c r="P168" s="216"/>
      <c r="Q168" s="131"/>
      <c r="R168" s="131"/>
      <c r="S168" s="337"/>
      <c r="T168" s="131"/>
      <c r="U168" s="131"/>
      <c r="V168" s="131"/>
      <c r="W168" s="131"/>
      <c r="X168" s="131"/>
      <c r="Y168" s="13"/>
      <c r="Z168" s="286"/>
      <c r="AA168" s="286"/>
      <c r="AB168" s="286"/>
      <c r="AC168" s="286"/>
    </row>
    <row r="169" spans="1:29" s="285" customFormat="1" ht="10.5" customHeight="1">
      <c r="A169" s="284"/>
      <c r="B169" s="216"/>
      <c r="I169" s="131"/>
      <c r="J169" s="131"/>
      <c r="K169" s="216"/>
      <c r="L169" s="131"/>
      <c r="M169" s="131"/>
      <c r="N169" s="131"/>
      <c r="O169" s="131"/>
      <c r="P169" s="216"/>
      <c r="Q169" s="131"/>
      <c r="R169" s="131"/>
      <c r="S169" s="337"/>
      <c r="T169" s="131"/>
      <c r="U169" s="131"/>
      <c r="V169" s="131"/>
      <c r="W169" s="131"/>
      <c r="X169" s="131"/>
      <c r="Y169" s="13"/>
      <c r="Z169" s="286"/>
      <c r="AA169" s="286"/>
      <c r="AB169" s="286"/>
      <c r="AC169" s="286"/>
    </row>
    <row r="170" spans="1:29" s="285" customFormat="1" ht="10.5" customHeight="1">
      <c r="A170" s="284"/>
      <c r="B170" s="216"/>
      <c r="I170" s="131"/>
      <c r="J170" s="131"/>
      <c r="K170" s="216"/>
      <c r="L170" s="131"/>
      <c r="M170" s="131"/>
      <c r="N170" s="131"/>
      <c r="O170" s="131"/>
      <c r="P170" s="216"/>
      <c r="Q170" s="131"/>
      <c r="R170" s="131"/>
      <c r="S170" s="337"/>
      <c r="T170" s="131"/>
      <c r="U170" s="131"/>
      <c r="V170" s="131"/>
      <c r="W170" s="131"/>
      <c r="X170" s="131"/>
      <c r="Y170" s="13"/>
      <c r="Z170" s="286"/>
      <c r="AA170" s="286"/>
      <c r="AB170" s="286"/>
      <c r="AC170" s="286"/>
    </row>
    <row r="171" spans="1:29" s="285" customFormat="1" ht="10.5" customHeight="1">
      <c r="A171" s="284"/>
      <c r="B171" s="216"/>
      <c r="I171" s="131"/>
      <c r="J171" s="131"/>
      <c r="K171" s="216"/>
      <c r="L171" s="131"/>
      <c r="M171" s="131"/>
      <c r="N171" s="131"/>
      <c r="O171" s="131"/>
      <c r="P171" s="216"/>
      <c r="Q171" s="131"/>
      <c r="R171" s="131"/>
      <c r="S171" s="337"/>
      <c r="T171" s="131"/>
      <c r="U171" s="131"/>
      <c r="V171" s="131"/>
      <c r="W171" s="131"/>
      <c r="X171" s="131"/>
      <c r="Y171" s="13"/>
      <c r="Z171" s="286"/>
      <c r="AA171" s="286"/>
      <c r="AB171" s="286"/>
      <c r="AC171" s="286"/>
    </row>
    <row r="172" spans="1:29" s="285" customFormat="1" ht="10.5" customHeight="1">
      <c r="A172" s="284"/>
      <c r="B172" s="216"/>
      <c r="I172" s="131"/>
      <c r="J172" s="131"/>
      <c r="K172" s="216"/>
      <c r="L172" s="131"/>
      <c r="M172" s="131"/>
      <c r="N172" s="131"/>
      <c r="O172" s="131"/>
      <c r="P172" s="216"/>
      <c r="Q172" s="131"/>
      <c r="R172" s="131"/>
      <c r="S172" s="337"/>
      <c r="T172" s="131"/>
      <c r="U172" s="131"/>
      <c r="V172" s="131"/>
      <c r="W172" s="131"/>
      <c r="X172" s="131"/>
      <c r="Y172" s="13"/>
      <c r="Z172" s="286"/>
      <c r="AA172" s="286"/>
      <c r="AB172" s="286"/>
      <c r="AC172" s="286"/>
    </row>
    <row r="173" spans="1:29" s="285" customFormat="1" ht="10.5" customHeight="1">
      <c r="A173" s="284"/>
      <c r="B173" s="216"/>
      <c r="I173" s="131"/>
      <c r="J173" s="131"/>
      <c r="K173" s="216"/>
      <c r="L173" s="131"/>
      <c r="M173" s="131"/>
      <c r="N173" s="131"/>
      <c r="O173" s="131"/>
      <c r="P173" s="216"/>
      <c r="Q173" s="131"/>
      <c r="R173" s="131"/>
      <c r="S173" s="337"/>
      <c r="T173" s="131"/>
      <c r="U173" s="131"/>
      <c r="V173" s="131"/>
      <c r="W173" s="131"/>
      <c r="X173" s="131"/>
      <c r="Y173" s="13"/>
      <c r="Z173" s="286"/>
      <c r="AA173" s="286"/>
      <c r="AB173" s="286"/>
      <c r="AC173" s="286"/>
    </row>
    <row r="174" spans="1:29" s="285" customFormat="1" ht="10.5" customHeight="1">
      <c r="A174" s="284"/>
      <c r="B174" s="216"/>
      <c r="I174" s="131"/>
      <c r="J174" s="131"/>
      <c r="K174" s="216"/>
      <c r="L174" s="131"/>
      <c r="M174" s="131"/>
      <c r="N174" s="131"/>
      <c r="O174" s="131"/>
      <c r="P174" s="216"/>
      <c r="Q174" s="131"/>
      <c r="R174" s="131"/>
      <c r="S174" s="337"/>
      <c r="T174" s="131"/>
      <c r="U174" s="131"/>
      <c r="V174" s="131"/>
      <c r="W174" s="131"/>
      <c r="X174" s="131"/>
      <c r="Y174" s="13"/>
      <c r="Z174" s="286"/>
      <c r="AA174" s="286"/>
      <c r="AB174" s="286"/>
      <c r="AC174" s="286"/>
    </row>
    <row r="175" spans="1:29" s="285" customFormat="1" ht="10.5" customHeight="1">
      <c r="A175" s="284"/>
      <c r="B175" s="216"/>
      <c r="I175" s="131"/>
      <c r="J175" s="131"/>
      <c r="K175" s="216"/>
      <c r="L175" s="131"/>
      <c r="M175" s="131"/>
      <c r="N175" s="131"/>
      <c r="O175" s="131"/>
      <c r="P175" s="216"/>
      <c r="Q175" s="131"/>
      <c r="R175" s="131"/>
      <c r="S175" s="337"/>
      <c r="T175" s="131"/>
      <c r="U175" s="131"/>
      <c r="V175" s="131"/>
      <c r="W175" s="131"/>
      <c r="X175" s="131"/>
      <c r="Y175" s="13"/>
      <c r="Z175" s="286"/>
      <c r="AA175" s="286"/>
      <c r="AB175" s="286"/>
      <c r="AC175" s="286"/>
    </row>
    <row r="176" spans="1:29" s="285" customFormat="1" ht="10.5" customHeight="1">
      <c r="A176" s="284"/>
      <c r="B176" s="216"/>
      <c r="I176" s="131"/>
      <c r="J176" s="131"/>
      <c r="K176" s="216"/>
      <c r="L176" s="131"/>
      <c r="M176" s="131"/>
      <c r="N176" s="131"/>
      <c r="O176" s="131"/>
      <c r="P176" s="216"/>
      <c r="Q176" s="131"/>
      <c r="R176" s="131"/>
      <c r="S176" s="337"/>
      <c r="T176" s="131"/>
      <c r="U176" s="131"/>
      <c r="V176" s="131"/>
      <c r="W176" s="131"/>
      <c r="X176" s="131"/>
      <c r="Y176" s="13"/>
      <c r="Z176" s="286"/>
      <c r="AA176" s="286"/>
      <c r="AB176" s="286"/>
      <c r="AC176" s="286"/>
    </row>
    <row r="177" spans="1:29" s="285" customFormat="1" ht="10.5" customHeight="1">
      <c r="A177" s="284"/>
      <c r="B177" s="216"/>
      <c r="I177" s="131"/>
      <c r="J177" s="131"/>
      <c r="K177" s="216"/>
      <c r="L177" s="131"/>
      <c r="M177" s="131"/>
      <c r="N177" s="131"/>
      <c r="O177" s="131"/>
      <c r="P177" s="216"/>
      <c r="Q177" s="131"/>
      <c r="R177" s="131"/>
      <c r="S177" s="337"/>
      <c r="T177" s="131"/>
      <c r="U177" s="131"/>
      <c r="V177" s="131"/>
      <c r="W177" s="131"/>
      <c r="X177" s="131"/>
      <c r="Y177" s="13"/>
      <c r="Z177" s="286"/>
      <c r="AA177" s="286"/>
      <c r="AB177" s="286"/>
      <c r="AC177" s="286"/>
    </row>
    <row r="178" spans="1:29" s="285" customFormat="1" ht="10.5" customHeight="1">
      <c r="A178" s="284"/>
      <c r="B178" s="216"/>
      <c r="I178" s="131"/>
      <c r="J178" s="131"/>
      <c r="K178" s="216"/>
      <c r="L178" s="131"/>
      <c r="M178" s="131"/>
      <c r="N178" s="131"/>
      <c r="O178" s="131"/>
      <c r="P178" s="216"/>
      <c r="Q178" s="131"/>
      <c r="R178" s="131"/>
      <c r="S178" s="337"/>
      <c r="T178" s="131"/>
      <c r="U178" s="131"/>
      <c r="V178" s="131"/>
      <c r="W178" s="131"/>
      <c r="X178" s="131"/>
      <c r="Y178" s="13"/>
      <c r="Z178" s="286"/>
      <c r="AA178" s="286"/>
      <c r="AB178" s="286"/>
      <c r="AC178" s="286"/>
    </row>
    <row r="179" spans="1:29" s="285" customFormat="1" ht="10.5" customHeight="1">
      <c r="A179" s="284"/>
      <c r="B179" s="216"/>
      <c r="I179" s="131"/>
      <c r="J179" s="131"/>
      <c r="K179" s="216"/>
      <c r="L179" s="131"/>
      <c r="M179" s="131"/>
      <c r="N179" s="131"/>
      <c r="O179" s="131"/>
      <c r="P179" s="216"/>
      <c r="Q179" s="131"/>
      <c r="R179" s="131"/>
      <c r="S179" s="337"/>
      <c r="T179" s="131"/>
      <c r="U179" s="131"/>
      <c r="V179" s="131"/>
      <c r="W179" s="131"/>
      <c r="X179" s="131"/>
      <c r="Y179" s="13"/>
      <c r="Z179" s="286"/>
      <c r="AA179" s="286"/>
      <c r="AB179" s="286"/>
      <c r="AC179" s="286"/>
    </row>
    <row r="180" spans="1:29" s="285" customFormat="1" ht="10.5" customHeight="1">
      <c r="A180" s="284"/>
      <c r="B180" s="216"/>
      <c r="I180" s="131"/>
      <c r="J180" s="131"/>
      <c r="K180" s="216"/>
      <c r="L180" s="131"/>
      <c r="M180" s="131"/>
      <c r="N180" s="131"/>
      <c r="O180" s="131"/>
      <c r="P180" s="216"/>
      <c r="Q180" s="131"/>
      <c r="R180" s="131"/>
      <c r="S180" s="337"/>
      <c r="T180" s="131"/>
      <c r="U180" s="131"/>
      <c r="V180" s="131"/>
      <c r="W180" s="131"/>
      <c r="X180" s="131"/>
      <c r="Y180" s="13"/>
      <c r="Z180" s="286"/>
      <c r="AA180" s="286"/>
      <c r="AB180" s="286"/>
      <c r="AC180" s="286"/>
    </row>
    <row r="181" spans="1:29" s="285" customFormat="1" ht="10.5" customHeight="1">
      <c r="A181" s="284"/>
      <c r="B181" s="216"/>
      <c r="I181" s="131"/>
      <c r="J181" s="131"/>
      <c r="K181" s="216"/>
      <c r="L181" s="131"/>
      <c r="M181" s="131"/>
      <c r="N181" s="131"/>
      <c r="O181" s="131"/>
      <c r="P181" s="216"/>
      <c r="Q181" s="131"/>
      <c r="R181" s="131"/>
      <c r="S181" s="337"/>
      <c r="T181" s="131"/>
      <c r="U181" s="131"/>
      <c r="V181" s="131"/>
      <c r="W181" s="131"/>
      <c r="X181" s="131"/>
      <c r="Y181" s="13"/>
      <c r="Z181" s="286"/>
      <c r="AA181" s="286"/>
      <c r="AB181" s="286"/>
      <c r="AC181" s="286"/>
    </row>
    <row r="182" spans="1:29" s="285" customFormat="1" ht="10.5" customHeight="1">
      <c r="A182" s="284"/>
      <c r="B182" s="216"/>
      <c r="I182" s="131"/>
      <c r="J182" s="131"/>
      <c r="K182" s="216"/>
      <c r="L182" s="131"/>
      <c r="M182" s="131"/>
      <c r="N182" s="131"/>
      <c r="O182" s="131"/>
      <c r="P182" s="216"/>
      <c r="Q182" s="131"/>
      <c r="R182" s="131"/>
      <c r="S182" s="337"/>
      <c r="T182" s="131"/>
      <c r="U182" s="131"/>
      <c r="V182" s="131"/>
      <c r="W182" s="131"/>
      <c r="X182" s="131"/>
      <c r="Y182" s="13"/>
      <c r="Z182" s="286"/>
      <c r="AA182" s="286"/>
      <c r="AB182" s="286"/>
      <c r="AC182" s="286"/>
    </row>
    <row r="183" spans="1:29" s="285" customFormat="1" ht="10.5" customHeight="1">
      <c r="A183" s="284"/>
      <c r="B183" s="216"/>
      <c r="I183" s="131"/>
      <c r="J183" s="131"/>
      <c r="K183" s="216"/>
      <c r="L183" s="131"/>
      <c r="M183" s="131"/>
      <c r="N183" s="131"/>
      <c r="O183" s="131"/>
      <c r="P183" s="216"/>
      <c r="Q183" s="131"/>
      <c r="R183" s="131"/>
      <c r="S183" s="337"/>
      <c r="T183" s="131"/>
      <c r="U183" s="131"/>
      <c r="V183" s="131"/>
      <c r="W183" s="131"/>
      <c r="X183" s="131"/>
      <c r="Y183" s="13"/>
      <c r="Z183" s="286"/>
      <c r="AA183" s="286"/>
      <c r="AB183" s="286"/>
      <c r="AC183" s="286"/>
    </row>
    <row r="184" spans="1:29" s="285" customFormat="1" ht="10.5" customHeight="1">
      <c r="A184" s="284"/>
      <c r="B184" s="216"/>
      <c r="I184" s="131"/>
      <c r="J184" s="131"/>
      <c r="K184" s="216"/>
      <c r="L184" s="131"/>
      <c r="M184" s="131"/>
      <c r="N184" s="131"/>
      <c r="O184" s="131"/>
      <c r="P184" s="216"/>
      <c r="Q184" s="131"/>
      <c r="R184" s="131"/>
      <c r="S184" s="337"/>
      <c r="T184" s="131"/>
      <c r="U184" s="131"/>
      <c r="V184" s="131"/>
      <c r="W184" s="131"/>
      <c r="X184" s="131"/>
      <c r="Y184" s="13"/>
      <c r="Z184" s="286"/>
      <c r="AA184" s="286"/>
      <c r="AB184" s="286"/>
      <c r="AC184" s="286"/>
    </row>
    <row r="185" spans="1:29" s="285" customFormat="1" ht="10.5" customHeight="1">
      <c r="A185" s="284"/>
      <c r="B185" s="216"/>
      <c r="I185" s="131"/>
      <c r="J185" s="131"/>
      <c r="K185" s="216"/>
      <c r="L185" s="131"/>
      <c r="M185" s="131"/>
      <c r="N185" s="131"/>
      <c r="O185" s="131"/>
      <c r="P185" s="216"/>
      <c r="Q185" s="131"/>
      <c r="R185" s="131"/>
      <c r="S185" s="337"/>
      <c r="T185" s="131"/>
      <c r="U185" s="131"/>
      <c r="V185" s="131"/>
      <c r="W185" s="131"/>
      <c r="X185" s="131"/>
      <c r="Y185" s="13"/>
      <c r="Z185" s="286"/>
      <c r="AA185" s="286"/>
      <c r="AB185" s="286"/>
      <c r="AC185" s="286"/>
    </row>
    <row r="186" spans="1:29" s="285" customFormat="1" ht="10.5" customHeight="1">
      <c r="A186" s="284"/>
      <c r="B186" s="216"/>
      <c r="I186" s="131"/>
      <c r="J186" s="131"/>
      <c r="K186" s="216"/>
      <c r="L186" s="131"/>
      <c r="M186" s="131"/>
      <c r="N186" s="131"/>
      <c r="O186" s="131"/>
      <c r="P186" s="216"/>
      <c r="Q186" s="131"/>
      <c r="R186" s="131"/>
      <c r="S186" s="337"/>
      <c r="T186" s="131"/>
      <c r="U186" s="131"/>
      <c r="V186" s="131"/>
      <c r="W186" s="131"/>
      <c r="X186" s="131"/>
      <c r="Y186" s="13"/>
      <c r="Z186" s="286"/>
      <c r="AA186" s="286"/>
      <c r="AB186" s="286"/>
      <c r="AC186" s="286"/>
    </row>
    <row r="187" spans="1:29" s="285" customFormat="1" ht="10.5" customHeight="1">
      <c r="A187" s="284"/>
      <c r="B187" s="216"/>
      <c r="I187" s="131"/>
      <c r="J187" s="131"/>
      <c r="K187" s="216"/>
      <c r="L187" s="131"/>
      <c r="M187" s="131"/>
      <c r="N187" s="131"/>
      <c r="O187" s="131"/>
      <c r="P187" s="216"/>
      <c r="Q187" s="131"/>
      <c r="R187" s="131"/>
      <c r="S187" s="337"/>
      <c r="T187" s="131"/>
      <c r="U187" s="131"/>
      <c r="V187" s="131"/>
      <c r="W187" s="131"/>
      <c r="X187" s="131"/>
      <c r="Y187" s="13"/>
      <c r="Z187" s="286"/>
      <c r="AA187" s="286"/>
      <c r="AB187" s="286"/>
      <c r="AC187" s="286"/>
    </row>
    <row r="188" spans="1:29" s="285" customFormat="1" ht="10.5" customHeight="1">
      <c r="A188" s="284"/>
      <c r="B188" s="216"/>
      <c r="I188" s="131"/>
      <c r="J188" s="131"/>
      <c r="K188" s="216"/>
      <c r="L188" s="131"/>
      <c r="M188" s="131"/>
      <c r="N188" s="131"/>
      <c r="O188" s="131"/>
      <c r="P188" s="216"/>
      <c r="Q188" s="131"/>
      <c r="R188" s="131"/>
      <c r="S188" s="337"/>
      <c r="T188" s="131"/>
      <c r="U188" s="131"/>
      <c r="V188" s="131"/>
      <c r="W188" s="131"/>
      <c r="X188" s="131"/>
      <c r="Y188" s="13"/>
      <c r="Z188" s="286"/>
      <c r="AA188" s="286"/>
      <c r="AB188" s="286"/>
      <c r="AC188" s="286"/>
    </row>
    <row r="189" spans="1:29" s="285" customFormat="1" ht="10.5" customHeight="1">
      <c r="A189" s="284"/>
      <c r="B189" s="216"/>
      <c r="I189" s="131"/>
      <c r="J189" s="131"/>
      <c r="K189" s="216"/>
      <c r="L189" s="131"/>
      <c r="M189" s="131"/>
      <c r="N189" s="131"/>
      <c r="O189" s="131"/>
      <c r="P189" s="216"/>
      <c r="Q189" s="131"/>
      <c r="R189" s="131"/>
      <c r="S189" s="337"/>
      <c r="T189" s="131"/>
      <c r="U189" s="131"/>
      <c r="V189" s="131"/>
      <c r="W189" s="131"/>
      <c r="X189" s="131"/>
      <c r="Y189" s="13"/>
      <c r="Z189" s="286"/>
      <c r="AA189" s="286"/>
      <c r="AB189" s="286"/>
      <c r="AC189" s="286"/>
    </row>
    <row r="190" spans="1:29" s="285" customFormat="1" ht="10.5" customHeight="1">
      <c r="A190" s="284"/>
      <c r="B190" s="216"/>
      <c r="I190" s="131"/>
      <c r="J190" s="131"/>
      <c r="K190" s="216"/>
      <c r="L190" s="131"/>
      <c r="M190" s="131"/>
      <c r="N190" s="131"/>
      <c r="O190" s="131"/>
      <c r="P190" s="216"/>
      <c r="Q190" s="131"/>
      <c r="R190" s="131"/>
      <c r="S190" s="337"/>
      <c r="T190" s="131"/>
      <c r="U190" s="131"/>
      <c r="V190" s="131"/>
      <c r="W190" s="131"/>
      <c r="X190" s="131"/>
      <c r="Y190" s="13"/>
      <c r="Z190" s="286"/>
      <c r="AA190" s="286"/>
      <c r="AB190" s="286"/>
      <c r="AC190" s="286"/>
    </row>
    <row r="191" spans="1:29" s="285" customFormat="1" ht="10.5" customHeight="1">
      <c r="A191" s="284"/>
      <c r="B191" s="216"/>
      <c r="I191" s="131"/>
      <c r="J191" s="131"/>
      <c r="K191" s="216"/>
      <c r="L191" s="131"/>
      <c r="M191" s="131"/>
      <c r="N191" s="131"/>
      <c r="O191" s="131"/>
      <c r="P191" s="216"/>
      <c r="Q191" s="131"/>
      <c r="R191" s="131"/>
      <c r="S191" s="337"/>
      <c r="T191" s="131"/>
      <c r="U191" s="131"/>
      <c r="V191" s="131"/>
      <c r="W191" s="131"/>
      <c r="X191" s="131"/>
      <c r="Y191" s="13"/>
      <c r="Z191" s="286"/>
      <c r="AA191" s="286"/>
      <c r="AB191" s="286"/>
      <c r="AC191" s="286"/>
    </row>
    <row r="192" spans="1:29" s="285" customFormat="1" ht="10.5" customHeight="1">
      <c r="A192" s="284"/>
      <c r="B192" s="216"/>
      <c r="I192" s="131"/>
      <c r="J192" s="131"/>
      <c r="K192" s="216"/>
      <c r="L192" s="131"/>
      <c r="M192" s="131"/>
      <c r="N192" s="131"/>
      <c r="O192" s="131"/>
      <c r="P192" s="216"/>
      <c r="Q192" s="131"/>
      <c r="R192" s="131"/>
      <c r="S192" s="337"/>
      <c r="T192" s="131"/>
      <c r="U192" s="131"/>
      <c r="V192" s="131"/>
      <c r="W192" s="131"/>
      <c r="X192" s="131"/>
      <c r="Y192" s="13"/>
      <c r="Z192" s="286"/>
      <c r="AA192" s="286"/>
      <c r="AB192" s="286"/>
      <c r="AC192" s="286"/>
    </row>
    <row r="193" spans="1:29" s="285" customFormat="1" ht="10.5" customHeight="1">
      <c r="A193" s="284"/>
      <c r="B193" s="216"/>
      <c r="I193" s="131"/>
      <c r="J193" s="131"/>
      <c r="K193" s="216"/>
      <c r="L193" s="131"/>
      <c r="M193" s="131"/>
      <c r="N193" s="131"/>
      <c r="O193" s="131"/>
      <c r="P193" s="216"/>
      <c r="Q193" s="131"/>
      <c r="R193" s="131"/>
      <c r="S193" s="337"/>
      <c r="T193" s="131"/>
      <c r="U193" s="131"/>
      <c r="V193" s="131"/>
      <c r="W193" s="131"/>
      <c r="X193" s="131"/>
      <c r="Y193" s="13"/>
      <c r="Z193" s="286"/>
      <c r="AA193" s="286"/>
      <c r="AB193" s="286"/>
      <c r="AC193" s="286"/>
    </row>
    <row r="194" spans="1:29" s="285" customFormat="1" ht="10.5" customHeight="1">
      <c r="A194" s="284"/>
      <c r="B194" s="216"/>
      <c r="I194" s="131"/>
      <c r="J194" s="131"/>
      <c r="K194" s="216"/>
      <c r="L194" s="131"/>
      <c r="M194" s="131"/>
      <c r="N194" s="131"/>
      <c r="O194" s="131"/>
      <c r="P194" s="216"/>
      <c r="Q194" s="131"/>
      <c r="R194" s="131"/>
      <c r="S194" s="337"/>
      <c r="T194" s="131"/>
      <c r="U194" s="131"/>
      <c r="V194" s="131"/>
      <c r="W194" s="131"/>
      <c r="X194" s="131"/>
      <c r="Y194" s="13"/>
      <c r="Z194" s="286"/>
      <c r="AA194" s="286"/>
      <c r="AB194" s="286"/>
      <c r="AC194" s="286"/>
    </row>
    <row r="195" spans="1:29" s="285" customFormat="1" ht="10.5" customHeight="1">
      <c r="A195" s="284"/>
      <c r="B195" s="216"/>
      <c r="I195" s="131"/>
      <c r="J195" s="131"/>
      <c r="K195" s="216"/>
      <c r="L195" s="131"/>
      <c r="M195" s="131"/>
      <c r="N195" s="131"/>
      <c r="O195" s="131"/>
      <c r="P195" s="216"/>
      <c r="Q195" s="131"/>
      <c r="R195" s="131"/>
      <c r="S195" s="337"/>
      <c r="T195" s="131"/>
      <c r="U195" s="131"/>
      <c r="V195" s="131"/>
      <c r="W195" s="131"/>
      <c r="X195" s="131"/>
      <c r="Y195" s="13"/>
      <c r="Z195" s="286"/>
      <c r="AA195" s="286"/>
      <c r="AB195" s="286"/>
      <c r="AC195" s="286"/>
    </row>
    <row r="196" spans="1:29" s="285" customFormat="1" ht="10.5" customHeight="1">
      <c r="A196" s="284"/>
      <c r="B196" s="216"/>
      <c r="I196" s="131"/>
      <c r="J196" s="131"/>
      <c r="K196" s="216"/>
      <c r="L196" s="131"/>
      <c r="M196" s="131"/>
      <c r="N196" s="131"/>
      <c r="O196" s="131"/>
      <c r="P196" s="216"/>
      <c r="Q196" s="131"/>
      <c r="R196" s="131"/>
      <c r="S196" s="337"/>
      <c r="T196" s="131"/>
      <c r="U196" s="131"/>
      <c r="V196" s="131"/>
      <c r="W196" s="131"/>
      <c r="X196" s="131"/>
      <c r="Y196" s="13"/>
      <c r="Z196" s="286"/>
      <c r="AA196" s="286"/>
      <c r="AB196" s="286"/>
      <c r="AC196" s="286"/>
    </row>
    <row r="197" spans="1:29" s="285" customFormat="1" ht="10.5" customHeight="1">
      <c r="A197" s="284"/>
      <c r="B197" s="216"/>
      <c r="I197" s="131"/>
      <c r="J197" s="131"/>
      <c r="K197" s="216"/>
      <c r="L197" s="131"/>
      <c r="M197" s="131"/>
      <c r="N197" s="131"/>
      <c r="O197" s="131"/>
      <c r="P197" s="216"/>
      <c r="Q197" s="131"/>
      <c r="R197" s="131"/>
      <c r="S197" s="337"/>
      <c r="T197" s="131"/>
      <c r="U197" s="131"/>
      <c r="V197" s="131"/>
      <c r="W197" s="131"/>
      <c r="X197" s="131"/>
      <c r="Y197" s="13"/>
      <c r="Z197" s="286"/>
      <c r="AA197" s="286"/>
      <c r="AB197" s="286"/>
      <c r="AC197" s="286"/>
    </row>
    <row r="198" spans="1:29" s="285" customFormat="1" ht="10.5" customHeight="1">
      <c r="A198" s="284"/>
      <c r="B198" s="216"/>
      <c r="I198" s="131"/>
      <c r="J198" s="131"/>
      <c r="K198" s="216"/>
      <c r="L198" s="131"/>
      <c r="M198" s="131"/>
      <c r="N198" s="131"/>
      <c r="O198" s="131"/>
      <c r="P198" s="216"/>
      <c r="Q198" s="131"/>
      <c r="R198" s="131"/>
      <c r="S198" s="337"/>
      <c r="T198" s="131"/>
      <c r="U198" s="131"/>
      <c r="V198" s="131"/>
      <c r="W198" s="131"/>
      <c r="X198" s="131"/>
      <c r="Y198" s="13"/>
      <c r="Z198" s="286"/>
      <c r="AA198" s="286"/>
      <c r="AB198" s="286"/>
      <c r="AC198" s="286"/>
    </row>
    <row r="199" spans="1:29" s="285" customFormat="1" ht="10.5" customHeight="1">
      <c r="A199" s="284"/>
      <c r="B199" s="216"/>
      <c r="I199" s="131"/>
      <c r="J199" s="131"/>
      <c r="K199" s="216"/>
      <c r="L199" s="131"/>
      <c r="M199" s="131"/>
      <c r="N199" s="131"/>
      <c r="O199" s="131"/>
      <c r="P199" s="216"/>
      <c r="Q199" s="131"/>
      <c r="R199" s="131"/>
      <c r="S199" s="337"/>
      <c r="T199" s="131"/>
      <c r="U199" s="131"/>
      <c r="V199" s="131"/>
      <c r="W199" s="131"/>
      <c r="X199" s="131"/>
      <c r="Y199" s="13"/>
      <c r="Z199" s="286"/>
      <c r="AA199" s="286"/>
      <c r="AB199" s="286"/>
      <c r="AC199" s="286"/>
    </row>
    <row r="200" spans="1:29" s="285" customFormat="1" ht="10.5" customHeight="1">
      <c r="A200" s="284"/>
      <c r="B200" s="216"/>
      <c r="I200" s="131"/>
      <c r="J200" s="131"/>
      <c r="K200" s="216"/>
      <c r="L200" s="131"/>
      <c r="M200" s="131"/>
      <c r="N200" s="131"/>
      <c r="O200" s="131"/>
      <c r="P200" s="216"/>
      <c r="Q200" s="131"/>
      <c r="R200" s="131"/>
      <c r="S200" s="337"/>
      <c r="T200" s="131"/>
      <c r="U200" s="131"/>
      <c r="V200" s="131"/>
      <c r="W200" s="131"/>
      <c r="X200" s="131"/>
      <c r="Y200" s="13"/>
      <c r="Z200" s="286"/>
      <c r="AA200" s="286"/>
      <c r="AB200" s="286"/>
      <c r="AC200" s="286"/>
    </row>
    <row r="201" spans="1:29" s="285" customFormat="1" ht="10.5" customHeight="1">
      <c r="A201" s="284"/>
      <c r="B201" s="216"/>
      <c r="I201" s="131"/>
      <c r="J201" s="131"/>
      <c r="K201" s="216"/>
      <c r="L201" s="131"/>
      <c r="M201" s="131"/>
      <c r="N201" s="131"/>
      <c r="O201" s="131"/>
      <c r="P201" s="216"/>
      <c r="Q201" s="131"/>
      <c r="R201" s="131"/>
      <c r="S201" s="337"/>
      <c r="T201" s="131"/>
      <c r="U201" s="131"/>
      <c r="V201" s="131"/>
      <c r="W201" s="131"/>
      <c r="X201" s="131"/>
      <c r="Y201" s="13"/>
      <c r="Z201" s="286"/>
      <c r="AA201" s="286"/>
      <c r="AB201" s="286"/>
      <c r="AC201" s="286"/>
    </row>
    <row r="202" spans="1:29" s="285" customFormat="1" ht="10.5" customHeight="1">
      <c r="A202" s="284"/>
      <c r="B202" s="216"/>
      <c r="I202" s="131"/>
      <c r="J202" s="131"/>
      <c r="K202" s="216"/>
      <c r="L202" s="131"/>
      <c r="M202" s="131"/>
      <c r="N202" s="131"/>
      <c r="O202" s="131"/>
      <c r="P202" s="216"/>
      <c r="Q202" s="131"/>
      <c r="R202" s="131"/>
      <c r="S202" s="337"/>
      <c r="T202" s="131"/>
      <c r="U202" s="131"/>
      <c r="V202" s="131"/>
      <c r="W202" s="131"/>
      <c r="X202" s="131"/>
      <c r="Y202" s="13"/>
      <c r="Z202" s="286"/>
      <c r="AA202" s="286"/>
      <c r="AB202" s="286"/>
      <c r="AC202" s="286"/>
    </row>
    <row r="203" spans="1:29" s="285" customFormat="1" ht="10.5" customHeight="1">
      <c r="A203" s="284"/>
      <c r="B203" s="216"/>
      <c r="I203" s="131"/>
      <c r="J203" s="131"/>
      <c r="K203" s="216"/>
      <c r="L203" s="131"/>
      <c r="M203" s="131"/>
      <c r="N203" s="131"/>
      <c r="O203" s="131"/>
      <c r="P203" s="216"/>
      <c r="Q203" s="131"/>
      <c r="R203" s="131"/>
      <c r="S203" s="337"/>
      <c r="T203" s="131"/>
      <c r="U203" s="131"/>
      <c r="V203" s="131"/>
      <c r="W203" s="131"/>
      <c r="X203" s="131"/>
      <c r="Y203" s="13"/>
      <c r="Z203" s="286"/>
      <c r="AA203" s="286"/>
      <c r="AB203" s="286"/>
      <c r="AC203" s="286"/>
    </row>
    <row r="204" spans="1:29" s="285" customFormat="1" ht="10.5" customHeight="1">
      <c r="A204" s="284"/>
      <c r="B204" s="216"/>
      <c r="I204" s="131"/>
      <c r="J204" s="131"/>
      <c r="K204" s="216"/>
      <c r="L204" s="131"/>
      <c r="M204" s="131"/>
      <c r="N204" s="131"/>
      <c r="O204" s="131"/>
      <c r="P204" s="216"/>
      <c r="Q204" s="131"/>
      <c r="R204" s="131"/>
      <c r="S204" s="337"/>
      <c r="T204" s="131"/>
      <c r="U204" s="131"/>
      <c r="V204" s="131"/>
      <c r="W204" s="131"/>
      <c r="X204" s="131"/>
      <c r="Y204" s="13"/>
      <c r="Z204" s="286"/>
      <c r="AA204" s="286"/>
      <c r="AB204" s="286"/>
      <c r="AC204" s="286"/>
    </row>
    <row r="205" spans="1:29" s="285" customFormat="1" ht="10.5" customHeight="1">
      <c r="A205" s="284"/>
      <c r="B205" s="216"/>
      <c r="I205" s="131"/>
      <c r="J205" s="131"/>
      <c r="K205" s="216"/>
      <c r="L205" s="131"/>
      <c r="M205" s="131"/>
      <c r="N205" s="131"/>
      <c r="O205" s="131"/>
      <c r="P205" s="216"/>
      <c r="Q205" s="131"/>
      <c r="R205" s="131"/>
      <c r="S205" s="337"/>
      <c r="T205" s="131"/>
      <c r="U205" s="131"/>
      <c r="V205" s="131"/>
      <c r="W205" s="131"/>
      <c r="X205" s="131"/>
      <c r="Y205" s="13"/>
      <c r="Z205" s="286"/>
      <c r="AA205" s="286"/>
      <c r="AB205" s="286"/>
      <c r="AC205" s="286"/>
    </row>
    <row r="206" spans="1:29" s="285" customFormat="1" ht="10.5" customHeight="1">
      <c r="A206" s="284"/>
      <c r="B206" s="216"/>
      <c r="I206" s="131"/>
      <c r="J206" s="131"/>
      <c r="K206" s="216"/>
      <c r="L206" s="131"/>
      <c r="M206" s="131"/>
      <c r="N206" s="131"/>
      <c r="O206" s="131"/>
      <c r="P206" s="216"/>
      <c r="Q206" s="131"/>
      <c r="R206" s="131"/>
      <c r="S206" s="337"/>
      <c r="T206" s="131"/>
      <c r="U206" s="131"/>
      <c r="V206" s="131"/>
      <c r="W206" s="131"/>
      <c r="X206" s="131"/>
      <c r="Y206" s="13"/>
      <c r="Z206" s="286"/>
      <c r="AA206" s="286"/>
      <c r="AB206" s="286"/>
      <c r="AC206" s="286"/>
    </row>
    <row r="207" spans="1:29" s="285" customFormat="1" ht="10.5" customHeight="1">
      <c r="A207" s="284"/>
      <c r="B207" s="216"/>
      <c r="I207" s="131"/>
      <c r="J207" s="131"/>
      <c r="K207" s="216"/>
      <c r="L207" s="131"/>
      <c r="M207" s="131"/>
      <c r="N207" s="131"/>
      <c r="O207" s="131"/>
      <c r="P207" s="216"/>
      <c r="Q207" s="131"/>
      <c r="R207" s="131"/>
      <c r="S207" s="337"/>
      <c r="T207" s="131"/>
      <c r="U207" s="131"/>
      <c r="V207" s="131"/>
      <c r="W207" s="131"/>
      <c r="X207" s="131"/>
      <c r="Y207" s="13"/>
      <c r="Z207" s="286"/>
      <c r="AA207" s="286"/>
      <c r="AB207" s="286"/>
      <c r="AC207" s="286"/>
    </row>
    <row r="208" spans="1:29" s="285" customFormat="1" ht="10.5" customHeight="1">
      <c r="A208" s="284"/>
      <c r="B208" s="216"/>
      <c r="I208" s="131"/>
      <c r="J208" s="131"/>
      <c r="K208" s="216"/>
      <c r="L208" s="131"/>
      <c r="M208" s="131"/>
      <c r="N208" s="131"/>
      <c r="O208" s="131"/>
      <c r="P208" s="216"/>
      <c r="Q208" s="131"/>
      <c r="R208" s="131"/>
      <c r="S208" s="337"/>
      <c r="T208" s="131"/>
      <c r="U208" s="131"/>
      <c r="V208" s="131"/>
      <c r="W208" s="131"/>
      <c r="X208" s="131"/>
      <c r="Y208" s="13"/>
      <c r="Z208" s="286"/>
      <c r="AA208" s="286"/>
      <c r="AB208" s="286"/>
      <c r="AC208" s="286"/>
    </row>
    <row r="209" spans="1:29" s="285" customFormat="1" ht="10.5" customHeight="1">
      <c r="A209" s="284"/>
      <c r="B209" s="216"/>
      <c r="I209" s="131"/>
      <c r="J209" s="131"/>
      <c r="K209" s="216"/>
      <c r="L209" s="131"/>
      <c r="M209" s="131"/>
      <c r="N209" s="131"/>
      <c r="O209" s="131"/>
      <c r="P209" s="216"/>
      <c r="Q209" s="131"/>
      <c r="R209" s="131"/>
      <c r="S209" s="337"/>
      <c r="T209" s="131"/>
      <c r="U209" s="131"/>
      <c r="V209" s="131"/>
      <c r="W209" s="131"/>
      <c r="X209" s="131"/>
      <c r="Y209" s="13"/>
      <c r="Z209" s="286"/>
      <c r="AA209" s="286"/>
      <c r="AB209" s="286"/>
      <c r="AC209" s="286"/>
    </row>
    <row r="210" spans="1:29" s="285" customFormat="1" ht="10.5" customHeight="1">
      <c r="A210" s="284"/>
      <c r="B210" s="216"/>
      <c r="I210" s="131"/>
      <c r="J210" s="131"/>
      <c r="K210" s="216"/>
      <c r="L210" s="131"/>
      <c r="M210" s="131"/>
      <c r="N210" s="131"/>
      <c r="O210" s="131"/>
      <c r="P210" s="216"/>
      <c r="Q210" s="131"/>
      <c r="R210" s="131"/>
      <c r="S210" s="337"/>
      <c r="T210" s="131"/>
      <c r="U210" s="131"/>
      <c r="V210" s="131"/>
      <c r="W210" s="131"/>
      <c r="X210" s="131"/>
      <c r="Y210" s="13"/>
      <c r="Z210" s="286"/>
      <c r="AA210" s="286"/>
      <c r="AB210" s="286"/>
      <c r="AC210" s="286"/>
    </row>
    <row r="211" spans="1:29" s="285" customFormat="1" ht="10.5" customHeight="1">
      <c r="A211" s="284"/>
      <c r="B211" s="216"/>
      <c r="I211" s="131"/>
      <c r="J211" s="131"/>
      <c r="K211" s="216"/>
      <c r="L211" s="131"/>
      <c r="M211" s="131"/>
      <c r="N211" s="131"/>
      <c r="O211" s="131"/>
      <c r="P211" s="216"/>
      <c r="Q211" s="131"/>
      <c r="R211" s="131"/>
      <c r="S211" s="337"/>
      <c r="T211" s="131"/>
      <c r="U211" s="131"/>
      <c r="V211" s="131"/>
      <c r="W211" s="131"/>
      <c r="X211" s="131"/>
      <c r="Y211" s="13"/>
      <c r="Z211" s="286"/>
      <c r="AA211" s="286"/>
      <c r="AB211" s="286"/>
      <c r="AC211" s="286"/>
    </row>
    <row r="212" spans="1:29" s="285" customFormat="1" ht="10.5" customHeight="1">
      <c r="A212" s="284"/>
      <c r="B212" s="216"/>
      <c r="I212" s="131"/>
      <c r="J212" s="131"/>
      <c r="K212" s="216"/>
      <c r="L212" s="131"/>
      <c r="M212" s="131"/>
      <c r="N212" s="131"/>
      <c r="O212" s="131"/>
      <c r="P212" s="216"/>
      <c r="Q212" s="131"/>
      <c r="R212" s="131"/>
      <c r="S212" s="337"/>
      <c r="T212" s="131"/>
      <c r="U212" s="131"/>
      <c r="V212" s="131"/>
      <c r="W212" s="131"/>
      <c r="X212" s="131"/>
      <c r="Y212" s="13"/>
      <c r="Z212" s="286"/>
      <c r="AA212" s="286"/>
      <c r="AB212" s="286"/>
      <c r="AC212" s="286"/>
    </row>
    <row r="213" spans="1:29" s="285" customFormat="1" ht="10.5" customHeight="1">
      <c r="A213" s="284"/>
      <c r="B213" s="216"/>
      <c r="I213" s="131"/>
      <c r="J213" s="131"/>
      <c r="K213" s="216"/>
      <c r="L213" s="131"/>
      <c r="M213" s="131"/>
      <c r="N213" s="131"/>
      <c r="O213" s="131"/>
      <c r="P213" s="216"/>
      <c r="Q213" s="131"/>
      <c r="R213" s="131"/>
      <c r="S213" s="337"/>
      <c r="T213" s="131"/>
      <c r="U213" s="131"/>
      <c r="V213" s="131"/>
      <c r="W213" s="131"/>
      <c r="X213" s="131"/>
      <c r="Y213" s="13"/>
      <c r="Z213" s="286"/>
      <c r="AA213" s="286"/>
      <c r="AB213" s="286"/>
      <c r="AC213" s="286"/>
    </row>
    <row r="214" spans="1:29" s="285" customFormat="1" ht="10.5" customHeight="1">
      <c r="A214" s="284"/>
      <c r="B214" s="216"/>
      <c r="I214" s="131"/>
      <c r="J214" s="131"/>
      <c r="K214" s="216"/>
      <c r="L214" s="131"/>
      <c r="M214" s="131"/>
      <c r="N214" s="131"/>
      <c r="O214" s="131"/>
      <c r="P214" s="216"/>
      <c r="Q214" s="131"/>
      <c r="R214" s="131"/>
      <c r="S214" s="337"/>
      <c r="T214" s="131"/>
      <c r="U214" s="131"/>
      <c r="V214" s="131"/>
      <c r="W214" s="131"/>
      <c r="X214" s="131"/>
      <c r="Y214" s="13"/>
      <c r="Z214" s="286"/>
      <c r="AA214" s="286"/>
      <c r="AB214" s="286"/>
      <c r="AC214" s="286"/>
    </row>
    <row r="215" spans="1:29" s="285" customFormat="1" ht="10.5" customHeight="1">
      <c r="A215" s="284"/>
      <c r="B215" s="216"/>
      <c r="I215" s="131"/>
      <c r="J215" s="131"/>
      <c r="K215" s="216"/>
      <c r="L215" s="131"/>
      <c r="M215" s="131"/>
      <c r="N215" s="131"/>
      <c r="O215" s="131"/>
      <c r="P215" s="216"/>
      <c r="Q215" s="131"/>
      <c r="R215" s="131"/>
      <c r="S215" s="337"/>
      <c r="T215" s="131"/>
      <c r="U215" s="131"/>
      <c r="V215" s="131"/>
      <c r="W215" s="131"/>
      <c r="X215" s="131"/>
      <c r="Y215" s="13"/>
      <c r="Z215" s="286"/>
      <c r="AA215" s="286"/>
      <c r="AB215" s="286"/>
      <c r="AC215" s="286"/>
    </row>
    <row r="216" spans="1:29" s="285" customFormat="1" ht="10.5" customHeight="1">
      <c r="A216" s="284"/>
      <c r="B216" s="216"/>
      <c r="I216" s="131"/>
      <c r="J216" s="131"/>
      <c r="K216" s="216"/>
      <c r="L216" s="131"/>
      <c r="M216" s="131"/>
      <c r="N216" s="131"/>
      <c r="O216" s="131"/>
      <c r="P216" s="216"/>
      <c r="Q216" s="131"/>
      <c r="R216" s="131"/>
      <c r="S216" s="337"/>
      <c r="T216" s="131"/>
      <c r="U216" s="131"/>
      <c r="V216" s="131"/>
      <c r="W216" s="131"/>
      <c r="X216" s="131"/>
      <c r="Y216" s="13"/>
      <c r="Z216" s="286"/>
      <c r="AA216" s="286"/>
      <c r="AB216" s="286"/>
      <c r="AC216" s="286"/>
    </row>
    <row r="217" spans="1:29" s="285" customFormat="1" ht="10.5" customHeight="1">
      <c r="A217" s="284"/>
      <c r="B217" s="216"/>
      <c r="I217" s="131"/>
      <c r="J217" s="131"/>
      <c r="K217" s="216"/>
      <c r="L217" s="131"/>
      <c r="M217" s="131"/>
      <c r="N217" s="131"/>
      <c r="O217" s="131"/>
      <c r="P217" s="216"/>
      <c r="Q217" s="131"/>
      <c r="R217" s="131"/>
      <c r="S217" s="337"/>
      <c r="T217" s="131"/>
      <c r="U217" s="131"/>
      <c r="V217" s="131"/>
      <c r="W217" s="131"/>
      <c r="X217" s="131"/>
      <c r="Y217" s="13"/>
      <c r="Z217" s="286"/>
      <c r="AA217" s="286"/>
      <c r="AB217" s="286"/>
      <c r="AC217" s="286"/>
    </row>
    <row r="218" spans="1:29" s="285" customFormat="1" ht="10.5" customHeight="1">
      <c r="A218" s="284"/>
      <c r="B218" s="216"/>
      <c r="I218" s="131"/>
      <c r="J218" s="131"/>
      <c r="K218" s="216"/>
      <c r="L218" s="131"/>
      <c r="M218" s="131"/>
      <c r="N218" s="131"/>
      <c r="O218" s="131"/>
      <c r="P218" s="216"/>
      <c r="Q218" s="131"/>
      <c r="R218" s="131"/>
      <c r="S218" s="337"/>
      <c r="T218" s="131"/>
      <c r="U218" s="131"/>
      <c r="V218" s="131"/>
      <c r="W218" s="131"/>
      <c r="X218" s="131"/>
      <c r="Y218" s="13"/>
      <c r="Z218" s="286"/>
      <c r="AA218" s="286"/>
      <c r="AB218" s="286"/>
      <c r="AC218" s="286"/>
    </row>
    <row r="219" spans="1:29" s="285" customFormat="1" ht="10.5" customHeight="1">
      <c r="A219" s="284"/>
      <c r="B219" s="216"/>
      <c r="I219" s="131"/>
      <c r="J219" s="131"/>
      <c r="K219" s="216"/>
      <c r="L219" s="131"/>
      <c r="M219" s="131"/>
      <c r="N219" s="131"/>
      <c r="O219" s="131"/>
      <c r="P219" s="216"/>
      <c r="Q219" s="131"/>
      <c r="R219" s="131"/>
      <c r="S219" s="337"/>
      <c r="T219" s="131"/>
      <c r="U219" s="131"/>
      <c r="V219" s="131"/>
      <c r="W219" s="131"/>
      <c r="X219" s="131"/>
      <c r="Y219" s="13"/>
      <c r="Z219" s="286"/>
      <c r="AA219" s="286"/>
      <c r="AB219" s="286"/>
      <c r="AC219" s="286"/>
    </row>
    <row r="220" spans="1:29" s="285" customFormat="1" ht="10.5" customHeight="1">
      <c r="A220" s="284"/>
      <c r="B220" s="216"/>
      <c r="I220" s="131"/>
      <c r="J220" s="131"/>
      <c r="K220" s="216"/>
      <c r="L220" s="131"/>
      <c r="M220" s="131"/>
      <c r="N220" s="131"/>
      <c r="O220" s="131"/>
      <c r="P220" s="216"/>
      <c r="Q220" s="131"/>
      <c r="R220" s="131"/>
      <c r="S220" s="337"/>
      <c r="T220" s="131"/>
      <c r="U220" s="131"/>
      <c r="V220" s="131"/>
      <c r="W220" s="131"/>
      <c r="X220" s="131"/>
      <c r="Y220" s="13"/>
      <c r="Z220" s="286"/>
      <c r="AA220" s="286"/>
      <c r="AB220" s="286"/>
      <c r="AC220" s="286"/>
    </row>
    <row r="221" spans="1:29" s="285" customFormat="1" ht="10.5" customHeight="1">
      <c r="A221" s="284"/>
      <c r="B221" s="216"/>
      <c r="I221" s="131"/>
      <c r="J221" s="131"/>
      <c r="K221" s="216"/>
      <c r="L221" s="131"/>
      <c r="M221" s="131"/>
      <c r="N221" s="131"/>
      <c r="O221" s="131"/>
      <c r="P221" s="216"/>
      <c r="Q221" s="131"/>
      <c r="R221" s="131"/>
      <c r="S221" s="337"/>
      <c r="T221" s="131"/>
      <c r="U221" s="131"/>
      <c r="V221" s="131"/>
      <c r="W221" s="131"/>
      <c r="X221" s="131"/>
      <c r="Y221" s="13"/>
      <c r="Z221" s="286"/>
      <c r="AA221" s="286"/>
      <c r="AB221" s="286"/>
      <c r="AC221" s="286"/>
    </row>
    <row r="222" spans="1:29" s="285" customFormat="1" ht="10.5" customHeight="1">
      <c r="A222" s="284"/>
      <c r="B222" s="216"/>
      <c r="I222" s="131"/>
      <c r="J222" s="131"/>
      <c r="K222" s="216"/>
      <c r="L222" s="131"/>
      <c r="M222" s="131"/>
      <c r="N222" s="131"/>
      <c r="O222" s="131"/>
      <c r="P222" s="216"/>
      <c r="Q222" s="131"/>
      <c r="R222" s="131"/>
      <c r="S222" s="337"/>
      <c r="T222" s="131"/>
      <c r="U222" s="131"/>
      <c r="V222" s="131"/>
      <c r="W222" s="131"/>
      <c r="X222" s="131"/>
      <c r="Y222" s="13"/>
      <c r="Z222" s="286"/>
      <c r="AA222" s="286"/>
      <c r="AB222" s="286"/>
      <c r="AC222" s="286"/>
    </row>
    <row r="223" spans="1:29" s="285" customFormat="1" ht="10.5" customHeight="1">
      <c r="A223" s="284"/>
      <c r="B223" s="216"/>
      <c r="I223" s="131"/>
      <c r="J223" s="131"/>
      <c r="K223" s="216"/>
      <c r="L223" s="131"/>
      <c r="M223" s="131"/>
      <c r="N223" s="131"/>
      <c r="O223" s="131"/>
      <c r="P223" s="216"/>
      <c r="Q223" s="131"/>
      <c r="R223" s="131"/>
      <c r="S223" s="337"/>
      <c r="T223" s="131"/>
      <c r="U223" s="131"/>
      <c r="V223" s="131"/>
      <c r="W223" s="131"/>
      <c r="X223" s="131"/>
      <c r="Y223" s="13"/>
      <c r="Z223" s="286"/>
      <c r="AA223" s="286"/>
      <c r="AB223" s="286"/>
      <c r="AC223" s="286"/>
    </row>
    <row r="224" spans="1:29" s="285" customFormat="1" ht="10.5" customHeight="1">
      <c r="A224" s="284"/>
      <c r="B224" s="216"/>
      <c r="I224" s="131"/>
      <c r="J224" s="131"/>
      <c r="K224" s="216"/>
      <c r="L224" s="131"/>
      <c r="M224" s="131"/>
      <c r="N224" s="131"/>
      <c r="O224" s="131"/>
      <c r="P224" s="216"/>
      <c r="Q224" s="131"/>
      <c r="R224" s="131"/>
      <c r="S224" s="337"/>
      <c r="T224" s="131"/>
      <c r="U224" s="131"/>
      <c r="V224" s="131"/>
      <c r="W224" s="131"/>
      <c r="X224" s="131"/>
      <c r="Y224" s="13"/>
      <c r="Z224" s="286"/>
      <c r="AA224" s="286"/>
      <c r="AB224" s="286"/>
      <c r="AC224" s="286"/>
    </row>
    <row r="225" spans="1:29" s="285" customFormat="1" ht="10.5" customHeight="1">
      <c r="A225" s="284"/>
      <c r="B225" s="216"/>
      <c r="I225" s="131"/>
      <c r="J225" s="131"/>
      <c r="K225" s="216"/>
      <c r="L225" s="131"/>
      <c r="M225" s="131"/>
      <c r="N225" s="131"/>
      <c r="O225" s="131"/>
      <c r="P225" s="216"/>
      <c r="Q225" s="131"/>
      <c r="R225" s="131"/>
      <c r="S225" s="337"/>
      <c r="T225" s="131"/>
      <c r="U225" s="131"/>
      <c r="V225" s="131"/>
      <c r="W225" s="131"/>
      <c r="X225" s="131"/>
      <c r="Y225" s="13"/>
      <c r="Z225" s="286"/>
      <c r="AA225" s="286"/>
      <c r="AB225" s="286"/>
      <c r="AC225" s="286"/>
    </row>
    <row r="226" spans="1:29" s="285" customFormat="1" ht="10.5" customHeight="1">
      <c r="A226" s="284"/>
      <c r="B226" s="216"/>
      <c r="I226" s="131"/>
      <c r="J226" s="131"/>
      <c r="K226" s="216"/>
      <c r="L226" s="131"/>
      <c r="M226" s="131"/>
      <c r="N226" s="131"/>
      <c r="O226" s="131"/>
      <c r="P226" s="216"/>
      <c r="Q226" s="131"/>
      <c r="R226" s="131"/>
      <c r="S226" s="337"/>
      <c r="T226" s="131"/>
      <c r="U226" s="131"/>
      <c r="V226" s="131"/>
      <c r="W226" s="131"/>
      <c r="X226" s="131"/>
      <c r="Y226" s="13"/>
      <c r="Z226" s="286"/>
      <c r="AA226" s="286"/>
      <c r="AB226" s="286"/>
      <c r="AC226" s="286"/>
    </row>
    <row r="227" spans="1:29" s="285" customFormat="1" ht="10.5" customHeight="1">
      <c r="A227" s="284"/>
      <c r="B227" s="216"/>
      <c r="I227" s="131"/>
      <c r="J227" s="131"/>
      <c r="K227" s="216"/>
      <c r="L227" s="131"/>
      <c r="M227" s="131"/>
      <c r="N227" s="131"/>
      <c r="O227" s="131"/>
      <c r="P227" s="216"/>
      <c r="Q227" s="131"/>
      <c r="R227" s="131"/>
      <c r="S227" s="337"/>
      <c r="T227" s="131"/>
      <c r="U227" s="131"/>
      <c r="V227" s="131"/>
      <c r="W227" s="131"/>
      <c r="X227" s="131"/>
      <c r="Y227" s="13"/>
      <c r="Z227" s="286"/>
      <c r="AA227" s="286"/>
      <c r="AB227" s="286"/>
      <c r="AC227" s="286"/>
    </row>
    <row r="228" spans="1:29" s="285" customFormat="1" ht="10.5" customHeight="1">
      <c r="A228" s="284"/>
      <c r="B228" s="216"/>
      <c r="I228" s="131"/>
      <c r="J228" s="131"/>
      <c r="K228" s="216"/>
      <c r="L228" s="131"/>
      <c r="M228" s="131"/>
      <c r="N228" s="131"/>
      <c r="O228" s="131"/>
      <c r="P228" s="216"/>
      <c r="Q228" s="131"/>
      <c r="R228" s="131"/>
      <c r="S228" s="337"/>
      <c r="T228" s="131"/>
      <c r="U228" s="131"/>
      <c r="V228" s="131"/>
      <c r="W228" s="131"/>
      <c r="X228" s="131"/>
      <c r="Y228" s="13"/>
      <c r="Z228" s="286"/>
      <c r="AA228" s="286"/>
      <c r="AB228" s="286"/>
      <c r="AC228" s="286"/>
    </row>
    <row r="229" spans="1:29" s="285" customFormat="1" ht="10.5" customHeight="1">
      <c r="A229" s="284"/>
      <c r="B229" s="216"/>
      <c r="I229" s="131"/>
      <c r="J229" s="131"/>
      <c r="K229" s="216"/>
      <c r="L229" s="131"/>
      <c r="M229" s="131"/>
      <c r="N229" s="131"/>
      <c r="O229" s="131"/>
      <c r="P229" s="216"/>
      <c r="Q229" s="131"/>
      <c r="R229" s="131"/>
      <c r="S229" s="337"/>
      <c r="T229" s="131"/>
      <c r="U229" s="131"/>
      <c r="V229" s="131"/>
      <c r="W229" s="131"/>
      <c r="X229" s="131"/>
      <c r="Y229" s="13"/>
      <c r="Z229" s="286"/>
      <c r="AA229" s="286"/>
      <c r="AB229" s="286"/>
      <c r="AC229" s="286"/>
    </row>
    <row r="230" spans="1:29" s="285" customFormat="1" ht="10.5" customHeight="1">
      <c r="A230" s="284"/>
      <c r="B230" s="216"/>
      <c r="I230" s="131"/>
      <c r="J230" s="131"/>
      <c r="K230" s="216"/>
      <c r="L230" s="131"/>
      <c r="M230" s="131"/>
      <c r="N230" s="131"/>
      <c r="O230" s="131"/>
      <c r="P230" s="216"/>
      <c r="Q230" s="131"/>
      <c r="R230" s="131"/>
      <c r="S230" s="337"/>
      <c r="T230" s="131"/>
      <c r="U230" s="131"/>
      <c r="V230" s="131"/>
      <c r="W230" s="131"/>
      <c r="X230" s="131"/>
      <c r="Y230" s="13"/>
      <c r="Z230" s="286"/>
      <c r="AA230" s="286"/>
      <c r="AB230" s="286"/>
      <c r="AC230" s="286"/>
    </row>
    <row r="231" spans="1:29" s="285" customFormat="1" ht="10.5" customHeight="1">
      <c r="A231" s="284"/>
      <c r="B231" s="216"/>
      <c r="I231" s="131"/>
      <c r="J231" s="131"/>
      <c r="K231" s="216"/>
      <c r="L231" s="131"/>
      <c r="M231" s="131"/>
      <c r="N231" s="131"/>
      <c r="O231" s="131"/>
      <c r="P231" s="216"/>
      <c r="Q231" s="131"/>
      <c r="R231" s="131"/>
      <c r="S231" s="337"/>
      <c r="T231" s="131"/>
      <c r="U231" s="131"/>
      <c r="V231" s="131"/>
      <c r="W231" s="131"/>
      <c r="X231" s="131"/>
      <c r="Y231" s="13"/>
      <c r="Z231" s="286"/>
      <c r="AA231" s="286"/>
      <c r="AB231" s="286"/>
      <c r="AC231" s="286"/>
    </row>
    <row r="232" spans="1:29" s="285" customFormat="1" ht="10.5" customHeight="1">
      <c r="A232" s="284"/>
      <c r="B232" s="216"/>
      <c r="I232" s="131"/>
      <c r="J232" s="131"/>
      <c r="K232" s="216"/>
      <c r="L232" s="131"/>
      <c r="M232" s="131"/>
      <c r="N232" s="131"/>
      <c r="O232" s="131"/>
      <c r="P232" s="216"/>
      <c r="Q232" s="131"/>
      <c r="R232" s="131"/>
      <c r="S232" s="337"/>
      <c r="T232" s="131"/>
      <c r="U232" s="131"/>
      <c r="V232" s="131"/>
      <c r="W232" s="131"/>
      <c r="X232" s="131"/>
      <c r="Y232" s="13"/>
      <c r="Z232" s="286"/>
      <c r="AA232" s="286"/>
      <c r="AB232" s="286"/>
      <c r="AC232" s="286"/>
    </row>
    <row r="233" spans="1:29" s="285" customFormat="1" ht="10.5" customHeight="1">
      <c r="A233" s="284"/>
      <c r="B233" s="216"/>
      <c r="I233" s="131"/>
      <c r="J233" s="131"/>
      <c r="K233" s="216"/>
      <c r="L233" s="131"/>
      <c r="M233" s="131"/>
      <c r="N233" s="131"/>
      <c r="O233" s="131"/>
      <c r="P233" s="216"/>
      <c r="Q233" s="131"/>
      <c r="R233" s="131"/>
      <c r="S233" s="337"/>
      <c r="T233" s="131"/>
      <c r="U233" s="131"/>
      <c r="V233" s="131"/>
      <c r="W233" s="131"/>
      <c r="X233" s="131"/>
      <c r="Y233" s="13"/>
      <c r="Z233" s="286"/>
      <c r="AA233" s="286"/>
      <c r="AB233" s="286"/>
      <c r="AC233" s="286"/>
    </row>
    <row r="234" spans="1:29" s="285" customFormat="1" ht="10.5" customHeight="1">
      <c r="A234" s="284"/>
      <c r="B234" s="216"/>
      <c r="I234" s="131"/>
      <c r="J234" s="131"/>
      <c r="K234" s="216"/>
      <c r="L234" s="131"/>
      <c r="M234" s="131"/>
      <c r="N234" s="131"/>
      <c r="O234" s="131"/>
      <c r="P234" s="216"/>
      <c r="Q234" s="131"/>
      <c r="R234" s="131"/>
      <c r="S234" s="337"/>
      <c r="T234" s="131"/>
      <c r="U234" s="131"/>
      <c r="V234" s="131"/>
      <c r="W234" s="131"/>
      <c r="X234" s="131"/>
      <c r="Y234" s="13"/>
      <c r="Z234" s="286"/>
      <c r="AA234" s="286"/>
      <c r="AB234" s="286"/>
      <c r="AC234" s="286"/>
    </row>
    <row r="235" spans="1:29" s="285" customFormat="1" ht="10.5" customHeight="1">
      <c r="A235" s="284"/>
      <c r="B235" s="216"/>
      <c r="I235" s="131"/>
      <c r="J235" s="131"/>
      <c r="K235" s="216"/>
      <c r="L235" s="131"/>
      <c r="M235" s="131"/>
      <c r="N235" s="131"/>
      <c r="O235" s="131"/>
      <c r="P235" s="216"/>
      <c r="Q235" s="131"/>
      <c r="R235" s="131"/>
      <c r="S235" s="337"/>
      <c r="T235" s="131"/>
      <c r="U235" s="131"/>
      <c r="V235" s="131"/>
      <c r="W235" s="131"/>
      <c r="X235" s="131"/>
      <c r="Y235" s="13"/>
      <c r="Z235" s="286"/>
      <c r="AA235" s="286"/>
      <c r="AB235" s="286"/>
      <c r="AC235" s="286"/>
    </row>
    <row r="236" spans="1:29" s="285" customFormat="1" ht="10.5" customHeight="1">
      <c r="A236" s="284"/>
      <c r="B236" s="216"/>
      <c r="I236" s="131"/>
      <c r="J236" s="131"/>
      <c r="K236" s="216"/>
      <c r="L236" s="131"/>
      <c r="M236" s="131"/>
      <c r="N236" s="131"/>
      <c r="O236" s="131"/>
      <c r="P236" s="216"/>
      <c r="Q236" s="131"/>
      <c r="R236" s="131"/>
      <c r="S236" s="337"/>
      <c r="T236" s="131"/>
      <c r="U236" s="131"/>
      <c r="V236" s="131"/>
      <c r="W236" s="131"/>
      <c r="X236" s="131"/>
      <c r="Y236" s="13"/>
      <c r="Z236" s="286"/>
      <c r="AA236" s="286"/>
      <c r="AB236" s="286"/>
      <c r="AC236" s="286"/>
    </row>
    <row r="237" spans="1:29" s="285" customFormat="1" ht="10.5" customHeight="1">
      <c r="A237" s="284"/>
      <c r="B237" s="216"/>
      <c r="I237" s="131"/>
      <c r="J237" s="131"/>
      <c r="K237" s="216"/>
      <c r="L237" s="131"/>
      <c r="M237" s="131"/>
      <c r="N237" s="131"/>
      <c r="O237" s="131"/>
      <c r="P237" s="216"/>
      <c r="Q237" s="131"/>
      <c r="R237" s="131"/>
      <c r="S237" s="337"/>
      <c r="T237" s="131"/>
      <c r="U237" s="131"/>
      <c r="V237" s="131"/>
      <c r="W237" s="131"/>
      <c r="X237" s="131"/>
      <c r="Y237" s="13"/>
      <c r="Z237" s="286"/>
      <c r="AA237" s="286"/>
      <c r="AB237" s="286"/>
      <c r="AC237" s="286"/>
    </row>
    <row r="238" spans="1:29" s="285" customFormat="1" ht="10.5" customHeight="1">
      <c r="A238" s="284"/>
      <c r="B238" s="216"/>
      <c r="I238" s="131"/>
      <c r="J238" s="131"/>
      <c r="K238" s="216"/>
      <c r="L238" s="131"/>
      <c r="M238" s="131"/>
      <c r="N238" s="131"/>
      <c r="O238" s="131"/>
      <c r="P238" s="216"/>
      <c r="Q238" s="131"/>
      <c r="R238" s="131"/>
      <c r="S238" s="337"/>
      <c r="T238" s="131"/>
      <c r="U238" s="131"/>
      <c r="V238" s="131"/>
      <c r="W238" s="131"/>
      <c r="X238" s="131"/>
      <c r="Y238" s="13"/>
      <c r="Z238" s="286"/>
      <c r="AA238" s="286"/>
      <c r="AB238" s="286"/>
      <c r="AC238" s="286"/>
    </row>
    <row r="239" spans="1:29" s="285" customFormat="1" ht="10.5" customHeight="1">
      <c r="A239" s="284"/>
      <c r="B239" s="216"/>
      <c r="I239" s="131"/>
      <c r="J239" s="131"/>
      <c r="K239" s="216"/>
      <c r="L239" s="131"/>
      <c r="M239" s="131"/>
      <c r="N239" s="131"/>
      <c r="O239" s="131"/>
      <c r="P239" s="216"/>
      <c r="Q239" s="131"/>
      <c r="R239" s="131"/>
      <c r="S239" s="337"/>
      <c r="T239" s="131"/>
      <c r="U239" s="131"/>
      <c r="V239" s="131"/>
      <c r="W239" s="131"/>
      <c r="X239" s="131"/>
      <c r="Y239" s="13"/>
      <c r="Z239" s="286"/>
      <c r="AA239" s="286"/>
      <c r="AB239" s="286"/>
      <c r="AC239" s="286"/>
    </row>
    <row r="240" spans="1:29" s="285" customFormat="1" ht="10.5" customHeight="1">
      <c r="A240" s="284"/>
      <c r="B240" s="216"/>
      <c r="I240" s="131"/>
      <c r="J240" s="131"/>
      <c r="K240" s="216"/>
      <c r="L240" s="131"/>
      <c r="M240" s="131"/>
      <c r="N240" s="131"/>
      <c r="O240" s="131"/>
      <c r="P240" s="216"/>
      <c r="Q240" s="131"/>
      <c r="R240" s="131"/>
      <c r="S240" s="337"/>
      <c r="T240" s="131"/>
      <c r="U240" s="131"/>
      <c r="V240" s="131"/>
      <c r="W240" s="131"/>
      <c r="X240" s="131"/>
      <c r="Y240" s="13"/>
      <c r="Z240" s="286"/>
      <c r="AA240" s="286"/>
      <c r="AB240" s="286"/>
      <c r="AC240" s="286"/>
    </row>
    <row r="241" spans="1:29" s="285" customFormat="1" ht="10.5" customHeight="1">
      <c r="A241" s="284"/>
      <c r="B241" s="216"/>
      <c r="I241" s="131"/>
      <c r="J241" s="131"/>
      <c r="K241" s="216"/>
      <c r="L241" s="131"/>
      <c r="M241" s="131"/>
      <c r="N241" s="131"/>
      <c r="O241" s="131"/>
      <c r="P241" s="216"/>
      <c r="Q241" s="131"/>
      <c r="R241" s="131"/>
      <c r="S241" s="337"/>
      <c r="T241" s="131"/>
      <c r="U241" s="131"/>
      <c r="V241" s="131"/>
      <c r="W241" s="131"/>
      <c r="X241" s="131"/>
      <c r="Y241" s="13"/>
      <c r="Z241" s="286"/>
      <c r="AA241" s="286"/>
      <c r="AB241" s="286"/>
      <c r="AC241" s="286"/>
    </row>
    <row r="242" spans="1:29" s="285" customFormat="1" ht="10.5" customHeight="1">
      <c r="A242" s="284"/>
      <c r="B242" s="216"/>
      <c r="I242" s="131"/>
      <c r="J242" s="131"/>
      <c r="K242" s="216"/>
      <c r="L242" s="131"/>
      <c r="M242" s="131"/>
      <c r="N242" s="131"/>
      <c r="O242" s="131"/>
      <c r="P242" s="216"/>
      <c r="Q242" s="131"/>
      <c r="R242" s="131"/>
      <c r="S242" s="337"/>
      <c r="T242" s="131"/>
      <c r="U242" s="131"/>
      <c r="V242" s="131"/>
      <c r="W242" s="131"/>
      <c r="X242" s="131"/>
      <c r="Y242" s="13"/>
      <c r="Z242" s="286"/>
      <c r="AA242" s="286"/>
      <c r="AB242" s="286"/>
      <c r="AC242" s="286"/>
    </row>
    <row r="243" spans="1:29" s="285" customFormat="1" ht="10.5" customHeight="1">
      <c r="A243" s="284"/>
      <c r="B243" s="216"/>
      <c r="I243" s="131"/>
      <c r="J243" s="131"/>
      <c r="K243" s="216"/>
      <c r="L243" s="131"/>
      <c r="M243" s="131"/>
      <c r="N243" s="131"/>
      <c r="O243" s="131"/>
      <c r="P243" s="216"/>
      <c r="Q243" s="131"/>
      <c r="R243" s="131"/>
      <c r="S243" s="337"/>
      <c r="T243" s="131"/>
      <c r="U243" s="131"/>
      <c r="V243" s="131"/>
      <c r="W243" s="131"/>
      <c r="X243" s="131"/>
      <c r="Y243" s="13"/>
      <c r="Z243" s="286"/>
      <c r="AA243" s="286"/>
      <c r="AB243" s="286"/>
      <c r="AC243" s="286"/>
    </row>
    <row r="244" spans="1:29" s="285" customFormat="1" ht="10.5" customHeight="1">
      <c r="A244" s="284"/>
      <c r="B244" s="216"/>
      <c r="I244" s="131"/>
      <c r="J244" s="131"/>
      <c r="K244" s="216"/>
      <c r="L244" s="131"/>
      <c r="M244" s="131"/>
      <c r="N244" s="131"/>
      <c r="O244" s="131"/>
      <c r="P244" s="216"/>
      <c r="Q244" s="131"/>
      <c r="R244" s="131"/>
      <c r="S244" s="337"/>
      <c r="T244" s="131"/>
      <c r="U244" s="131"/>
      <c r="V244" s="131"/>
      <c r="W244" s="131"/>
      <c r="X244" s="131"/>
      <c r="Y244" s="13"/>
      <c r="Z244" s="286"/>
      <c r="AA244" s="286"/>
      <c r="AB244" s="286"/>
      <c r="AC244" s="286"/>
    </row>
    <row r="245" spans="1:29" s="285" customFormat="1" ht="10.5" customHeight="1">
      <c r="A245" s="284"/>
      <c r="B245" s="216"/>
      <c r="I245" s="131"/>
      <c r="J245" s="131"/>
      <c r="K245" s="216"/>
      <c r="L245" s="131"/>
      <c r="M245" s="131"/>
      <c r="N245" s="131"/>
      <c r="O245" s="131"/>
      <c r="P245" s="216"/>
      <c r="Q245" s="131"/>
      <c r="R245" s="131"/>
      <c r="S245" s="337"/>
      <c r="T245" s="131"/>
      <c r="U245" s="131"/>
      <c r="V245" s="131"/>
      <c r="W245" s="131"/>
      <c r="X245" s="131"/>
      <c r="Y245" s="13"/>
      <c r="Z245" s="286"/>
      <c r="AA245" s="286"/>
      <c r="AB245" s="286"/>
      <c r="AC245" s="286"/>
    </row>
    <row r="246" spans="1:29" s="285" customFormat="1" ht="10.5" customHeight="1">
      <c r="A246" s="284"/>
      <c r="B246" s="216"/>
      <c r="I246" s="131"/>
      <c r="J246" s="131"/>
      <c r="K246" s="216"/>
      <c r="L246" s="131"/>
      <c r="M246" s="131"/>
      <c r="N246" s="131"/>
      <c r="O246" s="131"/>
      <c r="P246" s="216"/>
      <c r="Q246" s="131"/>
      <c r="R246" s="131"/>
      <c r="S246" s="337"/>
      <c r="T246" s="131"/>
      <c r="U246" s="131"/>
      <c r="V246" s="131"/>
      <c r="W246" s="131"/>
      <c r="X246" s="131"/>
      <c r="Y246" s="13"/>
      <c r="Z246" s="286"/>
      <c r="AA246" s="286"/>
      <c r="AB246" s="286"/>
      <c r="AC246" s="286"/>
    </row>
    <row r="247" spans="1:29" s="285" customFormat="1" ht="10.5" customHeight="1">
      <c r="A247" s="284"/>
      <c r="B247" s="216"/>
      <c r="I247" s="131"/>
      <c r="J247" s="131"/>
      <c r="K247" s="216"/>
      <c r="L247" s="131"/>
      <c r="M247" s="131"/>
      <c r="N247" s="131"/>
      <c r="O247" s="131"/>
      <c r="P247" s="216"/>
      <c r="Q247" s="131"/>
      <c r="R247" s="131"/>
      <c r="S247" s="337"/>
      <c r="T247" s="131"/>
      <c r="U247" s="131"/>
      <c r="V247" s="131"/>
      <c r="W247" s="131"/>
      <c r="X247" s="131"/>
      <c r="Y247" s="13"/>
      <c r="Z247" s="286"/>
      <c r="AA247" s="286"/>
      <c r="AB247" s="286"/>
      <c r="AC247" s="286"/>
    </row>
    <row r="248" spans="1:29" s="285" customFormat="1" ht="10.5" customHeight="1">
      <c r="A248" s="284"/>
      <c r="B248" s="216"/>
      <c r="I248" s="131"/>
      <c r="J248" s="131"/>
      <c r="K248" s="216"/>
      <c r="L248" s="131"/>
      <c r="M248" s="131"/>
      <c r="N248" s="131"/>
      <c r="O248" s="131"/>
      <c r="P248" s="216"/>
      <c r="Q248" s="131"/>
      <c r="R248" s="131"/>
      <c r="S248" s="337"/>
      <c r="T248" s="131"/>
      <c r="U248" s="131"/>
      <c r="V248" s="131"/>
      <c r="W248" s="131"/>
      <c r="X248" s="131"/>
      <c r="Y248" s="13"/>
      <c r="Z248" s="286"/>
      <c r="AA248" s="286"/>
      <c r="AB248" s="286"/>
      <c r="AC248" s="286"/>
    </row>
    <row r="249" spans="1:29" s="285" customFormat="1" ht="10.5" customHeight="1">
      <c r="A249" s="284"/>
      <c r="B249" s="216"/>
      <c r="I249" s="131"/>
      <c r="J249" s="131"/>
      <c r="K249" s="216"/>
      <c r="L249" s="131"/>
      <c r="M249" s="131"/>
      <c r="N249" s="131"/>
      <c r="O249" s="131"/>
      <c r="P249" s="216"/>
      <c r="Q249" s="131"/>
      <c r="R249" s="131"/>
      <c r="S249" s="337"/>
      <c r="T249" s="131"/>
      <c r="U249" s="131"/>
      <c r="V249" s="131"/>
      <c r="W249" s="131"/>
      <c r="X249" s="131"/>
      <c r="Y249" s="13"/>
      <c r="Z249" s="286"/>
      <c r="AA249" s="286"/>
      <c r="AB249" s="286"/>
      <c r="AC249" s="286"/>
    </row>
    <row r="250" spans="1:29" s="285" customFormat="1" ht="10.5" customHeight="1">
      <c r="A250" s="284"/>
      <c r="B250" s="216"/>
      <c r="I250" s="131"/>
      <c r="J250" s="131"/>
      <c r="K250" s="216"/>
      <c r="L250" s="131"/>
      <c r="M250" s="131"/>
      <c r="N250" s="131"/>
      <c r="O250" s="131"/>
      <c r="P250" s="216"/>
      <c r="Q250" s="131"/>
      <c r="R250" s="131"/>
      <c r="S250" s="337"/>
      <c r="T250" s="131"/>
      <c r="U250" s="131"/>
      <c r="V250" s="131"/>
      <c r="W250" s="131"/>
      <c r="X250" s="131"/>
      <c r="Y250" s="13"/>
      <c r="Z250" s="286"/>
      <c r="AA250" s="286"/>
      <c r="AB250" s="286"/>
      <c r="AC250" s="286"/>
    </row>
    <row r="251" spans="1:29" s="285" customFormat="1" ht="10.5" customHeight="1">
      <c r="A251" s="284"/>
      <c r="B251" s="216"/>
      <c r="I251" s="131"/>
      <c r="J251" s="131"/>
      <c r="K251" s="216"/>
      <c r="L251" s="131"/>
      <c r="M251" s="131"/>
      <c r="N251" s="131"/>
      <c r="O251" s="131"/>
      <c r="P251" s="216"/>
      <c r="Q251" s="131"/>
      <c r="R251" s="131"/>
      <c r="S251" s="337"/>
      <c r="T251" s="131"/>
      <c r="U251" s="131"/>
      <c r="V251" s="131"/>
      <c r="W251" s="131"/>
      <c r="X251" s="131"/>
      <c r="Y251" s="13"/>
      <c r="Z251" s="286"/>
      <c r="AA251" s="286"/>
      <c r="AB251" s="286"/>
      <c r="AC251" s="286"/>
    </row>
    <row r="252" spans="1:29" s="285" customFormat="1" ht="10.5" customHeight="1">
      <c r="A252" s="284"/>
      <c r="B252" s="216"/>
      <c r="I252" s="131"/>
      <c r="J252" s="131"/>
      <c r="K252" s="216"/>
      <c r="L252" s="131"/>
      <c r="M252" s="131"/>
      <c r="N252" s="131"/>
      <c r="O252" s="131"/>
      <c r="P252" s="216"/>
      <c r="Q252" s="131"/>
      <c r="R252" s="131"/>
      <c r="S252" s="337"/>
      <c r="T252" s="131"/>
      <c r="U252" s="131"/>
      <c r="V252" s="131"/>
      <c r="W252" s="131"/>
      <c r="X252" s="131"/>
      <c r="Y252" s="13"/>
      <c r="Z252" s="286"/>
      <c r="AA252" s="286"/>
      <c r="AB252" s="286"/>
      <c r="AC252" s="286"/>
    </row>
    <row r="253" spans="1:29" s="285" customFormat="1" ht="10.5" customHeight="1">
      <c r="A253" s="284"/>
      <c r="B253" s="216"/>
      <c r="I253" s="131"/>
      <c r="J253" s="131"/>
      <c r="K253" s="216"/>
      <c r="L253" s="131"/>
      <c r="M253" s="131"/>
      <c r="N253" s="131"/>
      <c r="O253" s="131"/>
      <c r="P253" s="216"/>
      <c r="Q253" s="131"/>
      <c r="R253" s="131"/>
      <c r="S253" s="337"/>
      <c r="T253" s="131"/>
      <c r="U253" s="131"/>
      <c r="V253" s="131"/>
      <c r="W253" s="131"/>
      <c r="X253" s="131"/>
      <c r="Y253" s="13"/>
      <c r="Z253" s="286"/>
      <c r="AA253" s="286"/>
      <c r="AB253" s="286"/>
      <c r="AC253" s="286"/>
    </row>
    <row r="254" spans="1:29" s="285" customFormat="1" ht="10.5" customHeight="1">
      <c r="A254" s="284"/>
      <c r="B254" s="216"/>
      <c r="I254" s="131"/>
      <c r="J254" s="131"/>
      <c r="K254" s="216"/>
      <c r="L254" s="131"/>
      <c r="M254" s="131"/>
      <c r="N254" s="131"/>
      <c r="O254" s="131"/>
      <c r="P254" s="216"/>
      <c r="Q254" s="131"/>
      <c r="R254" s="131"/>
      <c r="S254" s="337"/>
      <c r="T254" s="131"/>
      <c r="U254" s="131"/>
      <c r="V254" s="131"/>
      <c r="W254" s="131"/>
      <c r="X254" s="131"/>
      <c r="Y254" s="13"/>
      <c r="Z254" s="286"/>
      <c r="AA254" s="286"/>
      <c r="AB254" s="286"/>
      <c r="AC254" s="286"/>
    </row>
    <row r="255" spans="1:29" s="285" customFormat="1" ht="10.5" customHeight="1">
      <c r="A255" s="284"/>
      <c r="B255" s="216"/>
      <c r="I255" s="131"/>
      <c r="J255" s="131"/>
      <c r="K255" s="216"/>
      <c r="L255" s="131"/>
      <c r="M255" s="131"/>
      <c r="N255" s="131"/>
      <c r="O255" s="131"/>
      <c r="P255" s="216"/>
      <c r="Q255" s="131"/>
      <c r="R255" s="131"/>
      <c r="S255" s="337"/>
      <c r="T255" s="131"/>
      <c r="U255" s="131"/>
      <c r="V255" s="131"/>
      <c r="W255" s="131"/>
      <c r="X255" s="131"/>
      <c r="Y255" s="13"/>
      <c r="Z255" s="286"/>
      <c r="AA255" s="286"/>
      <c r="AB255" s="286"/>
      <c r="AC255" s="286"/>
    </row>
    <row r="256" spans="1:29" s="285" customFormat="1" ht="10.5" customHeight="1">
      <c r="A256" s="284"/>
      <c r="B256" s="216"/>
      <c r="I256" s="131"/>
      <c r="J256" s="131"/>
      <c r="K256" s="216"/>
      <c r="L256" s="131"/>
      <c r="M256" s="131"/>
      <c r="N256" s="131"/>
      <c r="O256" s="131"/>
      <c r="P256" s="216"/>
      <c r="Q256" s="131"/>
      <c r="R256" s="131"/>
      <c r="S256" s="337"/>
      <c r="T256" s="131"/>
      <c r="U256" s="131"/>
      <c r="V256" s="131"/>
      <c r="W256" s="131"/>
      <c r="X256" s="131"/>
      <c r="Y256" s="13"/>
      <c r="Z256" s="286"/>
      <c r="AA256" s="286"/>
      <c r="AB256" s="286"/>
      <c r="AC256" s="286"/>
    </row>
    <row r="257" spans="1:29" s="285" customFormat="1" ht="10.5" customHeight="1">
      <c r="A257" s="284"/>
      <c r="B257" s="216"/>
      <c r="I257" s="131"/>
      <c r="J257" s="131"/>
      <c r="K257" s="216"/>
      <c r="L257" s="131"/>
      <c r="M257" s="131"/>
      <c r="N257" s="131"/>
      <c r="O257" s="131"/>
      <c r="P257" s="216"/>
      <c r="Q257" s="131"/>
      <c r="R257" s="131"/>
      <c r="S257" s="337"/>
      <c r="T257" s="131"/>
      <c r="U257" s="131"/>
      <c r="V257" s="131"/>
      <c r="W257" s="131"/>
      <c r="X257" s="131"/>
      <c r="Y257" s="13"/>
      <c r="Z257" s="286"/>
      <c r="AA257" s="286"/>
      <c r="AB257" s="286"/>
      <c r="AC257" s="286"/>
    </row>
    <row r="258" spans="1:29" s="285" customFormat="1" ht="10.5" customHeight="1">
      <c r="A258" s="284"/>
      <c r="B258" s="216"/>
      <c r="I258" s="131"/>
      <c r="J258" s="131"/>
      <c r="K258" s="216"/>
      <c r="L258" s="131"/>
      <c r="M258" s="131"/>
      <c r="N258" s="131"/>
      <c r="O258" s="131"/>
      <c r="P258" s="216"/>
      <c r="Q258" s="131"/>
      <c r="R258" s="131"/>
      <c r="S258" s="337"/>
      <c r="T258" s="131"/>
      <c r="U258" s="131"/>
      <c r="V258" s="131"/>
      <c r="W258" s="131"/>
      <c r="X258" s="131"/>
      <c r="Y258" s="13"/>
      <c r="Z258" s="286"/>
      <c r="AA258" s="286"/>
      <c r="AB258" s="286"/>
      <c r="AC258" s="286"/>
    </row>
    <row r="259" spans="1:29" s="285" customFormat="1" ht="10.5" customHeight="1">
      <c r="A259" s="284"/>
      <c r="B259" s="216"/>
      <c r="I259" s="131"/>
      <c r="J259" s="131"/>
      <c r="K259" s="216"/>
      <c r="L259" s="131"/>
      <c r="M259" s="131"/>
      <c r="N259" s="131"/>
      <c r="O259" s="131"/>
      <c r="P259" s="216"/>
      <c r="Q259" s="131"/>
      <c r="R259" s="131"/>
      <c r="S259" s="337"/>
      <c r="T259" s="131"/>
      <c r="U259" s="131"/>
      <c r="V259" s="131"/>
      <c r="W259" s="131"/>
      <c r="X259" s="131"/>
      <c r="Y259" s="13"/>
      <c r="Z259" s="286"/>
      <c r="AA259" s="286"/>
      <c r="AB259" s="286"/>
      <c r="AC259" s="286"/>
    </row>
    <row r="260" spans="1:29" s="285" customFormat="1" ht="10.5" customHeight="1">
      <c r="A260" s="284"/>
      <c r="B260" s="216"/>
      <c r="I260" s="131"/>
      <c r="J260" s="131"/>
      <c r="K260" s="216"/>
      <c r="L260" s="131"/>
      <c r="M260" s="131"/>
      <c r="N260" s="131"/>
      <c r="O260" s="131"/>
      <c r="P260" s="216"/>
      <c r="Q260" s="131"/>
      <c r="R260" s="131"/>
      <c r="S260" s="337"/>
      <c r="T260" s="131"/>
      <c r="U260" s="131"/>
      <c r="V260" s="131"/>
      <c r="W260" s="131"/>
      <c r="X260" s="131"/>
      <c r="Y260" s="13"/>
      <c r="Z260" s="286"/>
      <c r="AA260" s="286"/>
      <c r="AB260" s="286"/>
      <c r="AC260" s="286"/>
    </row>
    <row r="261" spans="1:29" s="285" customFormat="1" ht="10.5" customHeight="1">
      <c r="A261" s="284"/>
      <c r="B261" s="216"/>
      <c r="I261" s="131"/>
      <c r="J261" s="131"/>
      <c r="K261" s="216"/>
      <c r="L261" s="131"/>
      <c r="M261" s="131"/>
      <c r="N261" s="131"/>
      <c r="O261" s="131"/>
      <c r="P261" s="216"/>
      <c r="Q261" s="131"/>
      <c r="R261" s="131"/>
      <c r="S261" s="337"/>
      <c r="T261" s="131"/>
      <c r="U261" s="131"/>
      <c r="V261" s="131"/>
      <c r="W261" s="131"/>
      <c r="X261" s="131"/>
      <c r="Y261" s="13"/>
      <c r="Z261" s="286"/>
      <c r="AA261" s="286"/>
      <c r="AB261" s="286"/>
      <c r="AC261" s="286"/>
    </row>
    <row r="262" spans="1:29" s="285" customFormat="1" ht="10.5" customHeight="1">
      <c r="A262" s="284"/>
      <c r="B262" s="216"/>
      <c r="I262" s="131"/>
      <c r="J262" s="131"/>
      <c r="K262" s="216"/>
      <c r="L262" s="131"/>
      <c r="M262" s="131"/>
      <c r="N262" s="131"/>
      <c r="O262" s="131"/>
      <c r="P262" s="216"/>
      <c r="Q262" s="131"/>
      <c r="R262" s="131"/>
      <c r="S262" s="337"/>
      <c r="T262" s="131"/>
      <c r="U262" s="131"/>
      <c r="V262" s="131"/>
      <c r="W262" s="131"/>
      <c r="X262" s="131"/>
      <c r="Y262" s="13"/>
      <c r="Z262" s="286"/>
      <c r="AA262" s="286"/>
      <c r="AB262" s="286"/>
      <c r="AC262" s="286"/>
    </row>
    <row r="263" spans="1:29" s="285" customFormat="1" ht="10.5" customHeight="1">
      <c r="A263" s="284"/>
      <c r="B263" s="216"/>
      <c r="I263" s="131"/>
      <c r="J263" s="131"/>
      <c r="K263" s="216"/>
      <c r="L263" s="131"/>
      <c r="M263" s="131"/>
      <c r="N263" s="131"/>
      <c r="O263" s="131"/>
      <c r="P263" s="216"/>
      <c r="Q263" s="131"/>
      <c r="R263" s="131"/>
      <c r="S263" s="337"/>
      <c r="T263" s="131"/>
      <c r="U263" s="131"/>
      <c r="V263" s="131"/>
      <c r="W263" s="131"/>
      <c r="X263" s="131"/>
      <c r="Y263" s="13"/>
      <c r="Z263" s="286"/>
      <c r="AA263" s="286"/>
      <c r="AB263" s="286"/>
      <c r="AC263" s="286"/>
    </row>
    <row r="264" spans="1:29" s="285" customFormat="1" ht="10.5" customHeight="1">
      <c r="A264" s="284"/>
      <c r="B264" s="216"/>
      <c r="I264" s="131"/>
      <c r="J264" s="131"/>
      <c r="K264" s="216"/>
      <c r="L264" s="131"/>
      <c r="M264" s="131"/>
      <c r="N264" s="131"/>
      <c r="O264" s="131"/>
      <c r="P264" s="216"/>
      <c r="Q264" s="131"/>
      <c r="R264" s="131"/>
      <c r="S264" s="337"/>
      <c r="T264" s="131"/>
      <c r="U264" s="131"/>
      <c r="V264" s="131"/>
      <c r="W264" s="131"/>
      <c r="X264" s="131"/>
      <c r="Y264" s="13"/>
      <c r="Z264" s="286"/>
      <c r="AA264" s="286"/>
      <c r="AB264" s="286"/>
      <c r="AC264" s="286"/>
    </row>
    <row r="265" spans="1:29" s="285" customFormat="1" ht="10.5" customHeight="1">
      <c r="A265" s="284"/>
      <c r="B265" s="216"/>
      <c r="I265" s="131"/>
      <c r="J265" s="131"/>
      <c r="K265" s="216"/>
      <c r="L265" s="131"/>
      <c r="M265" s="131"/>
      <c r="N265" s="131"/>
      <c r="O265" s="131"/>
      <c r="P265" s="216"/>
      <c r="Q265" s="131"/>
      <c r="R265" s="131"/>
      <c r="S265" s="337"/>
      <c r="T265" s="131"/>
      <c r="U265" s="131"/>
      <c r="V265" s="131"/>
      <c r="W265" s="131"/>
      <c r="X265" s="131"/>
      <c r="Y265" s="13"/>
      <c r="Z265" s="286"/>
      <c r="AA265" s="286"/>
      <c r="AB265" s="286"/>
      <c r="AC265" s="286"/>
    </row>
    <row r="266" spans="1:29" s="285" customFormat="1" ht="10.5" customHeight="1">
      <c r="A266" s="284"/>
      <c r="B266" s="216"/>
      <c r="I266" s="131"/>
      <c r="J266" s="131"/>
      <c r="K266" s="216"/>
      <c r="L266" s="131"/>
      <c r="M266" s="131"/>
      <c r="N266" s="131"/>
      <c r="O266" s="131"/>
      <c r="P266" s="216"/>
      <c r="Q266" s="131"/>
      <c r="R266" s="131"/>
      <c r="S266" s="337"/>
      <c r="T266" s="131"/>
      <c r="U266" s="131"/>
      <c r="V266" s="131"/>
      <c r="W266" s="131"/>
      <c r="X266" s="131"/>
      <c r="Y266" s="13"/>
      <c r="Z266" s="286"/>
      <c r="AA266" s="286"/>
      <c r="AB266" s="286"/>
      <c r="AC266" s="286"/>
    </row>
    <row r="267" spans="1:29" s="285" customFormat="1" ht="10.5" customHeight="1">
      <c r="A267" s="284"/>
      <c r="B267" s="216"/>
      <c r="I267" s="131"/>
      <c r="J267" s="131"/>
      <c r="K267" s="216"/>
      <c r="L267" s="131"/>
      <c r="M267" s="131"/>
      <c r="N267" s="131"/>
      <c r="O267" s="131"/>
      <c r="P267" s="216"/>
      <c r="Q267" s="131"/>
      <c r="R267" s="131"/>
      <c r="S267" s="337"/>
      <c r="T267" s="131"/>
      <c r="U267" s="131"/>
      <c r="V267" s="131"/>
      <c r="W267" s="131"/>
      <c r="X267" s="131"/>
      <c r="Y267" s="13"/>
      <c r="Z267" s="286"/>
      <c r="AA267" s="286"/>
      <c r="AB267" s="286"/>
      <c r="AC267" s="286"/>
    </row>
    <row r="268" spans="1:29" s="285" customFormat="1" ht="10.5" customHeight="1">
      <c r="A268" s="284"/>
      <c r="B268" s="216"/>
      <c r="I268" s="131"/>
      <c r="J268" s="131"/>
      <c r="K268" s="216"/>
      <c r="L268" s="131"/>
      <c r="M268" s="131"/>
      <c r="N268" s="131"/>
      <c r="O268" s="131"/>
      <c r="P268" s="216"/>
      <c r="Q268" s="131"/>
      <c r="R268" s="131"/>
      <c r="S268" s="337"/>
      <c r="T268" s="131"/>
      <c r="U268" s="131"/>
      <c r="V268" s="131"/>
      <c r="W268" s="131"/>
      <c r="X268" s="131"/>
      <c r="Y268" s="13"/>
      <c r="Z268" s="286"/>
      <c r="AA268" s="286"/>
      <c r="AB268" s="286"/>
      <c r="AC268" s="286"/>
    </row>
    <row r="269" spans="1:29" s="285" customFormat="1" ht="10.5" customHeight="1">
      <c r="A269" s="284"/>
      <c r="B269" s="216"/>
      <c r="I269" s="131"/>
      <c r="J269" s="131"/>
      <c r="K269" s="216"/>
      <c r="L269" s="131"/>
      <c r="M269" s="131"/>
      <c r="N269" s="131"/>
      <c r="O269" s="131"/>
      <c r="P269" s="216"/>
      <c r="Q269" s="131"/>
      <c r="R269" s="131"/>
      <c r="S269" s="337"/>
      <c r="T269" s="131"/>
      <c r="U269" s="131"/>
      <c r="V269" s="131"/>
      <c r="W269" s="131"/>
      <c r="X269" s="131"/>
      <c r="Y269" s="13"/>
      <c r="Z269" s="286"/>
      <c r="AA269" s="286"/>
      <c r="AB269" s="286"/>
      <c r="AC269" s="286"/>
    </row>
    <row r="270" spans="1:29" s="285" customFormat="1" ht="10.5" customHeight="1">
      <c r="A270" s="284"/>
      <c r="B270" s="216"/>
      <c r="I270" s="131"/>
      <c r="J270" s="131"/>
      <c r="K270" s="216"/>
      <c r="L270" s="131"/>
      <c r="M270" s="131"/>
      <c r="N270" s="131"/>
      <c r="O270" s="131"/>
      <c r="P270" s="216"/>
      <c r="Q270" s="131"/>
      <c r="R270" s="131"/>
      <c r="S270" s="337"/>
      <c r="T270" s="131"/>
      <c r="U270" s="131"/>
      <c r="V270" s="131"/>
      <c r="W270" s="131"/>
      <c r="X270" s="131"/>
      <c r="Y270" s="13"/>
      <c r="Z270" s="286"/>
      <c r="AA270" s="286"/>
      <c r="AB270" s="286"/>
      <c r="AC270" s="286"/>
    </row>
    <row r="271" spans="1:29" s="285" customFormat="1" ht="10.5" customHeight="1">
      <c r="A271" s="284"/>
      <c r="B271" s="216"/>
      <c r="I271" s="131"/>
      <c r="J271" s="131"/>
      <c r="K271" s="216"/>
      <c r="L271" s="131"/>
      <c r="M271" s="131"/>
      <c r="N271" s="131"/>
      <c r="O271" s="131"/>
      <c r="P271" s="216"/>
      <c r="Q271" s="131"/>
      <c r="R271" s="131"/>
      <c r="S271" s="337"/>
      <c r="T271" s="131"/>
      <c r="U271" s="131"/>
      <c r="V271" s="131"/>
      <c r="W271" s="131"/>
      <c r="X271" s="131"/>
      <c r="Y271" s="13"/>
      <c r="Z271" s="286"/>
      <c r="AA271" s="286"/>
      <c r="AB271" s="286"/>
      <c r="AC271" s="286"/>
    </row>
    <row r="272" spans="1:29" s="285" customFormat="1" ht="10.5" customHeight="1">
      <c r="A272" s="284"/>
      <c r="B272" s="216"/>
      <c r="I272" s="131"/>
      <c r="J272" s="131"/>
      <c r="K272" s="216"/>
      <c r="L272" s="131"/>
      <c r="M272" s="131"/>
      <c r="N272" s="131"/>
      <c r="O272" s="131"/>
      <c r="P272" s="216"/>
      <c r="Q272" s="131"/>
      <c r="R272" s="131"/>
      <c r="S272" s="337"/>
      <c r="T272" s="131"/>
      <c r="U272" s="131"/>
      <c r="V272" s="131"/>
      <c r="W272" s="131"/>
      <c r="X272" s="131"/>
      <c r="Y272" s="13"/>
      <c r="Z272" s="286"/>
      <c r="AA272" s="286"/>
      <c r="AB272" s="286"/>
      <c r="AC272" s="286"/>
    </row>
    <row r="273" spans="1:29" s="285" customFormat="1" ht="10.5" customHeight="1">
      <c r="A273" s="284"/>
      <c r="B273" s="216"/>
      <c r="I273" s="131"/>
      <c r="J273" s="131"/>
      <c r="K273" s="216"/>
      <c r="L273" s="131"/>
      <c r="M273" s="131"/>
      <c r="N273" s="131"/>
      <c r="O273" s="131"/>
      <c r="P273" s="216"/>
      <c r="Q273" s="131"/>
      <c r="R273" s="131"/>
      <c r="S273" s="337"/>
      <c r="T273" s="131"/>
      <c r="U273" s="131"/>
      <c r="V273" s="131"/>
      <c r="W273" s="131"/>
      <c r="X273" s="131"/>
      <c r="Y273" s="13"/>
      <c r="Z273" s="286"/>
      <c r="AA273" s="286"/>
      <c r="AB273" s="286"/>
      <c r="AC273" s="286"/>
    </row>
    <row r="274" spans="1:29" s="285" customFormat="1" ht="10.5" customHeight="1">
      <c r="A274" s="284"/>
      <c r="B274" s="216"/>
      <c r="I274" s="131"/>
      <c r="J274" s="131"/>
      <c r="K274" s="216"/>
      <c r="L274" s="131"/>
      <c r="M274" s="131"/>
      <c r="N274" s="131"/>
      <c r="O274" s="131"/>
      <c r="P274" s="216"/>
      <c r="Q274" s="131"/>
      <c r="R274" s="131"/>
      <c r="S274" s="337"/>
      <c r="T274" s="131"/>
      <c r="U274" s="131"/>
      <c r="V274" s="131"/>
      <c r="W274" s="131"/>
      <c r="X274" s="131"/>
      <c r="Y274" s="13"/>
      <c r="Z274" s="286"/>
      <c r="AA274" s="286"/>
      <c r="AB274" s="286"/>
      <c r="AC274" s="286"/>
    </row>
    <row r="275" spans="1:29" s="285" customFormat="1" ht="10.5" customHeight="1">
      <c r="A275" s="284"/>
      <c r="B275" s="216"/>
      <c r="I275" s="131"/>
      <c r="J275" s="131"/>
      <c r="K275" s="216"/>
      <c r="L275" s="131"/>
      <c r="M275" s="131"/>
      <c r="N275" s="131"/>
      <c r="O275" s="131"/>
      <c r="P275" s="216"/>
      <c r="Q275" s="131"/>
      <c r="R275" s="131"/>
      <c r="S275" s="337"/>
      <c r="T275" s="131"/>
      <c r="U275" s="131"/>
      <c r="V275" s="131"/>
      <c r="W275" s="131"/>
      <c r="X275" s="131"/>
      <c r="Y275" s="13"/>
      <c r="Z275" s="286"/>
      <c r="AA275" s="286"/>
      <c r="AB275" s="286"/>
      <c r="AC275" s="286"/>
    </row>
    <row r="276" spans="1:29" s="285" customFormat="1" ht="10.5" customHeight="1">
      <c r="A276" s="284"/>
      <c r="B276" s="216"/>
      <c r="I276" s="131"/>
      <c r="J276" s="131"/>
      <c r="K276" s="216"/>
      <c r="L276" s="131"/>
      <c r="M276" s="131"/>
      <c r="N276" s="131"/>
      <c r="O276" s="131"/>
      <c r="P276" s="216"/>
      <c r="Q276" s="131"/>
      <c r="R276" s="131"/>
      <c r="S276" s="337"/>
      <c r="T276" s="131"/>
      <c r="U276" s="131"/>
      <c r="V276" s="131"/>
      <c r="W276" s="131"/>
      <c r="X276" s="131"/>
      <c r="Y276" s="13"/>
      <c r="Z276" s="286"/>
      <c r="AA276" s="286"/>
      <c r="AB276" s="286"/>
      <c r="AC276" s="286"/>
    </row>
    <row r="277" spans="1:29" s="285" customFormat="1" ht="10.5" customHeight="1">
      <c r="A277" s="284"/>
      <c r="B277" s="216"/>
      <c r="I277" s="131"/>
      <c r="J277" s="131"/>
      <c r="K277" s="216"/>
      <c r="L277" s="131"/>
      <c r="M277" s="131"/>
      <c r="N277" s="131"/>
      <c r="O277" s="131"/>
      <c r="P277" s="216"/>
      <c r="Q277" s="131"/>
      <c r="R277" s="131"/>
      <c r="S277" s="337"/>
      <c r="T277" s="131"/>
      <c r="U277" s="131"/>
      <c r="V277" s="131"/>
      <c r="W277" s="131"/>
      <c r="X277" s="131"/>
      <c r="Y277" s="13"/>
      <c r="Z277" s="286"/>
      <c r="AA277" s="286"/>
      <c r="AB277" s="286"/>
      <c r="AC277" s="286"/>
    </row>
    <row r="278" spans="1:29" s="285" customFormat="1" ht="10.5" customHeight="1">
      <c r="A278" s="284"/>
      <c r="B278" s="216"/>
      <c r="I278" s="131"/>
      <c r="J278" s="131"/>
      <c r="K278" s="216"/>
      <c r="L278" s="131"/>
      <c r="M278" s="131"/>
      <c r="N278" s="131"/>
      <c r="O278" s="131"/>
      <c r="P278" s="216"/>
      <c r="Q278" s="131"/>
      <c r="R278" s="131"/>
      <c r="S278" s="337"/>
      <c r="T278" s="131"/>
      <c r="U278" s="131"/>
      <c r="V278" s="131"/>
      <c r="W278" s="131"/>
      <c r="X278" s="131"/>
      <c r="Y278" s="13"/>
      <c r="Z278" s="286"/>
      <c r="AA278" s="286"/>
      <c r="AB278" s="286"/>
      <c r="AC278" s="286"/>
    </row>
    <row r="279" spans="1:29" s="285" customFormat="1" ht="10.5" customHeight="1">
      <c r="A279" s="284"/>
      <c r="B279" s="216"/>
      <c r="I279" s="131"/>
      <c r="J279" s="131"/>
      <c r="K279" s="216"/>
      <c r="L279" s="131"/>
      <c r="M279" s="131"/>
      <c r="N279" s="131"/>
      <c r="O279" s="131"/>
      <c r="P279" s="216"/>
      <c r="Q279" s="131"/>
      <c r="R279" s="131"/>
      <c r="S279" s="337"/>
      <c r="T279" s="131"/>
      <c r="U279" s="131"/>
      <c r="V279" s="131"/>
      <c r="W279" s="131"/>
      <c r="X279" s="131"/>
      <c r="Y279" s="13"/>
      <c r="Z279" s="286"/>
      <c r="AA279" s="286"/>
      <c r="AB279" s="286"/>
      <c r="AC279" s="286"/>
    </row>
    <row r="280" spans="1:29" s="285" customFormat="1" ht="10.5" customHeight="1">
      <c r="A280" s="284"/>
      <c r="B280" s="216"/>
      <c r="I280" s="131"/>
      <c r="J280" s="131"/>
      <c r="K280" s="216"/>
      <c r="L280" s="131"/>
      <c r="M280" s="131"/>
      <c r="N280" s="131"/>
      <c r="O280" s="131"/>
      <c r="P280" s="216"/>
      <c r="Q280" s="131"/>
      <c r="R280" s="131"/>
      <c r="S280" s="337"/>
      <c r="T280" s="131"/>
      <c r="U280" s="131"/>
      <c r="V280" s="131"/>
      <c r="W280" s="131"/>
      <c r="X280" s="131"/>
      <c r="Y280" s="13"/>
      <c r="Z280" s="286"/>
      <c r="AA280" s="286"/>
      <c r="AB280" s="286"/>
      <c r="AC280" s="286"/>
    </row>
    <row r="281" spans="1:29" s="285" customFormat="1" ht="10.5" customHeight="1">
      <c r="A281" s="284"/>
      <c r="B281" s="216"/>
      <c r="I281" s="131"/>
      <c r="J281" s="131"/>
      <c r="K281" s="216"/>
      <c r="L281" s="131"/>
      <c r="M281" s="131"/>
      <c r="N281" s="131"/>
      <c r="O281" s="131"/>
      <c r="P281" s="216"/>
      <c r="Q281" s="131"/>
      <c r="R281" s="131"/>
      <c r="S281" s="337"/>
      <c r="T281" s="131"/>
      <c r="U281" s="131"/>
      <c r="V281" s="131"/>
      <c r="W281" s="131"/>
      <c r="X281" s="131"/>
      <c r="Y281" s="13"/>
      <c r="Z281" s="286"/>
      <c r="AA281" s="286"/>
      <c r="AB281" s="286"/>
      <c r="AC281" s="286"/>
    </row>
    <row r="282" spans="1:29" s="285" customFormat="1" ht="10.5" customHeight="1">
      <c r="A282" s="284"/>
      <c r="B282" s="216"/>
      <c r="I282" s="131"/>
      <c r="J282" s="131"/>
      <c r="K282" s="216"/>
      <c r="L282" s="131"/>
      <c r="M282" s="131"/>
      <c r="N282" s="131"/>
      <c r="O282" s="131"/>
      <c r="P282" s="216"/>
      <c r="Q282" s="131"/>
      <c r="R282" s="131"/>
      <c r="S282" s="337"/>
      <c r="T282" s="131"/>
      <c r="U282" s="131"/>
      <c r="V282" s="131"/>
      <c r="W282" s="131"/>
      <c r="X282" s="131"/>
      <c r="Y282" s="13"/>
      <c r="Z282" s="286"/>
      <c r="AA282" s="286"/>
      <c r="AB282" s="286"/>
      <c r="AC282" s="286"/>
    </row>
    <row r="283" spans="1:29" s="285" customFormat="1" ht="10.5" customHeight="1">
      <c r="A283" s="284"/>
      <c r="B283" s="216"/>
      <c r="I283" s="131"/>
      <c r="J283" s="131"/>
      <c r="K283" s="216"/>
      <c r="L283" s="131"/>
      <c r="M283" s="131"/>
      <c r="N283" s="131"/>
      <c r="O283" s="131"/>
      <c r="P283" s="216"/>
      <c r="Q283" s="131"/>
      <c r="R283" s="131"/>
      <c r="S283" s="337"/>
      <c r="T283" s="131"/>
      <c r="U283" s="131"/>
      <c r="V283" s="131"/>
      <c r="W283" s="131"/>
      <c r="X283" s="131"/>
      <c r="Y283" s="13"/>
      <c r="Z283" s="286"/>
      <c r="AA283" s="286"/>
      <c r="AB283" s="286"/>
      <c r="AC283" s="286"/>
    </row>
    <row r="284" spans="1:29" s="285" customFormat="1" ht="10.5" customHeight="1">
      <c r="A284" s="284"/>
      <c r="B284" s="216"/>
      <c r="I284" s="131"/>
      <c r="J284" s="131"/>
      <c r="K284" s="216"/>
      <c r="L284" s="131"/>
      <c r="M284" s="131"/>
      <c r="N284" s="131"/>
      <c r="O284" s="131"/>
      <c r="P284" s="216"/>
      <c r="Q284" s="131"/>
      <c r="R284" s="131"/>
      <c r="S284" s="337"/>
      <c r="T284" s="131"/>
      <c r="U284" s="131"/>
      <c r="V284" s="131"/>
      <c r="W284" s="131"/>
      <c r="X284" s="131"/>
      <c r="Y284" s="13"/>
      <c r="Z284" s="286"/>
      <c r="AA284" s="286"/>
      <c r="AB284" s="286"/>
      <c r="AC284" s="286"/>
    </row>
    <row r="285" spans="1:29" s="285" customFormat="1" ht="10.5" customHeight="1">
      <c r="A285" s="284"/>
      <c r="B285" s="216"/>
      <c r="I285" s="131"/>
      <c r="J285" s="131"/>
      <c r="K285" s="216"/>
      <c r="L285" s="131"/>
      <c r="M285" s="131"/>
      <c r="N285" s="131"/>
      <c r="O285" s="131"/>
      <c r="P285" s="216"/>
      <c r="Q285" s="131"/>
      <c r="R285" s="131"/>
      <c r="S285" s="337"/>
      <c r="T285" s="131"/>
      <c r="U285" s="131"/>
      <c r="V285" s="131"/>
      <c r="W285" s="131"/>
      <c r="X285" s="131"/>
      <c r="Y285" s="13"/>
      <c r="Z285" s="286"/>
      <c r="AA285" s="286"/>
      <c r="AB285" s="286"/>
      <c r="AC285" s="286"/>
    </row>
    <row r="286" spans="1:29" s="285" customFormat="1" ht="10.5" customHeight="1">
      <c r="A286" s="284"/>
      <c r="B286" s="216"/>
      <c r="I286" s="131"/>
      <c r="J286" s="131"/>
      <c r="K286" s="216"/>
      <c r="L286" s="131"/>
      <c r="M286" s="131"/>
      <c r="N286" s="131"/>
      <c r="O286" s="131"/>
      <c r="P286" s="216"/>
      <c r="Q286" s="131"/>
      <c r="R286" s="131"/>
      <c r="S286" s="337"/>
      <c r="T286" s="131"/>
      <c r="U286" s="131"/>
      <c r="V286" s="131"/>
      <c r="W286" s="131"/>
      <c r="X286" s="131"/>
      <c r="Y286" s="13"/>
      <c r="Z286" s="286"/>
      <c r="AA286" s="286"/>
      <c r="AB286" s="286"/>
      <c r="AC286" s="286"/>
    </row>
    <row r="287" spans="1:29" s="285" customFormat="1" ht="10.5" customHeight="1">
      <c r="A287" s="284"/>
      <c r="B287" s="216"/>
      <c r="I287" s="131"/>
      <c r="J287" s="131"/>
      <c r="K287" s="216"/>
      <c r="L287" s="131"/>
      <c r="M287" s="131"/>
      <c r="N287" s="131"/>
      <c r="O287" s="131"/>
      <c r="P287" s="216"/>
      <c r="Q287" s="131"/>
      <c r="R287" s="131"/>
      <c r="S287" s="337"/>
      <c r="T287" s="131"/>
      <c r="U287" s="131"/>
      <c r="V287" s="131"/>
      <c r="W287" s="131"/>
      <c r="X287" s="131"/>
      <c r="Y287" s="13"/>
      <c r="Z287" s="286"/>
      <c r="AA287" s="286"/>
      <c r="AB287" s="286"/>
      <c r="AC287" s="286"/>
    </row>
    <row r="288" spans="1:29" s="285" customFormat="1" ht="10.5" customHeight="1">
      <c r="A288" s="284"/>
      <c r="B288" s="216"/>
      <c r="I288" s="131"/>
      <c r="J288" s="131"/>
      <c r="K288" s="216"/>
      <c r="L288" s="131"/>
      <c r="M288" s="131"/>
      <c r="N288" s="131"/>
      <c r="O288" s="131"/>
      <c r="P288" s="216"/>
      <c r="Q288" s="131"/>
      <c r="R288" s="131"/>
      <c r="S288" s="337"/>
      <c r="T288" s="131"/>
      <c r="U288" s="131"/>
      <c r="V288" s="131"/>
      <c r="W288" s="131"/>
      <c r="X288" s="131"/>
      <c r="Y288" s="13"/>
      <c r="Z288" s="286"/>
      <c r="AA288" s="286"/>
      <c r="AB288" s="286"/>
      <c r="AC288" s="286"/>
    </row>
    <row r="289" spans="1:29" s="285" customFormat="1" ht="10.5" customHeight="1">
      <c r="A289" s="284"/>
      <c r="B289" s="216"/>
      <c r="I289" s="131"/>
      <c r="J289" s="131"/>
      <c r="K289" s="216"/>
      <c r="L289" s="131"/>
      <c r="M289" s="131"/>
      <c r="N289" s="131"/>
      <c r="O289" s="131"/>
      <c r="P289" s="216"/>
      <c r="Q289" s="131"/>
      <c r="R289" s="131"/>
      <c r="S289" s="337"/>
      <c r="T289" s="131"/>
      <c r="U289" s="131"/>
      <c r="V289" s="131"/>
      <c r="W289" s="131"/>
      <c r="X289" s="131"/>
      <c r="Y289" s="13"/>
      <c r="Z289" s="286"/>
      <c r="AA289" s="286"/>
      <c r="AB289" s="286"/>
      <c r="AC289" s="286"/>
    </row>
    <row r="290" spans="1:29" s="285" customFormat="1" ht="10.5" customHeight="1">
      <c r="A290" s="284"/>
      <c r="B290" s="216"/>
      <c r="I290" s="131"/>
      <c r="J290" s="131"/>
      <c r="K290" s="216"/>
      <c r="L290" s="131"/>
      <c r="M290" s="131"/>
      <c r="N290" s="131"/>
      <c r="O290" s="131"/>
      <c r="P290" s="216"/>
      <c r="Q290" s="131"/>
      <c r="R290" s="131"/>
      <c r="S290" s="337"/>
      <c r="T290" s="131"/>
      <c r="U290" s="131"/>
      <c r="V290" s="131"/>
      <c r="W290" s="131"/>
      <c r="X290" s="131"/>
      <c r="Y290" s="13"/>
      <c r="Z290" s="286"/>
      <c r="AA290" s="286"/>
      <c r="AB290" s="286"/>
      <c r="AC290" s="286"/>
    </row>
    <row r="291" spans="1:29" s="285" customFormat="1" ht="10.5" customHeight="1">
      <c r="A291" s="284"/>
      <c r="B291" s="216"/>
      <c r="I291" s="131"/>
      <c r="J291" s="131"/>
      <c r="K291" s="216"/>
      <c r="L291" s="131"/>
      <c r="M291" s="131"/>
      <c r="N291" s="131"/>
      <c r="O291" s="131"/>
      <c r="P291" s="216"/>
      <c r="Q291" s="131"/>
      <c r="R291" s="131"/>
      <c r="S291" s="337"/>
      <c r="T291" s="131"/>
      <c r="U291" s="131"/>
      <c r="V291" s="131"/>
      <c r="W291" s="131"/>
      <c r="X291" s="131"/>
      <c r="Y291" s="13"/>
      <c r="Z291" s="286"/>
      <c r="AA291" s="286"/>
      <c r="AB291" s="286"/>
      <c r="AC291" s="286"/>
    </row>
    <row r="292" spans="1:29" s="285" customFormat="1" ht="10.5" customHeight="1">
      <c r="A292" s="284"/>
      <c r="B292" s="216"/>
      <c r="I292" s="131"/>
      <c r="J292" s="131"/>
      <c r="K292" s="216"/>
      <c r="L292" s="131"/>
      <c r="M292" s="131"/>
      <c r="N292" s="131"/>
      <c r="O292" s="131"/>
      <c r="P292" s="216"/>
      <c r="Q292" s="131"/>
      <c r="R292" s="131"/>
      <c r="S292" s="337"/>
      <c r="T292" s="131"/>
      <c r="U292" s="131"/>
      <c r="V292" s="131"/>
      <c r="W292" s="131"/>
      <c r="X292" s="131"/>
      <c r="Y292" s="13"/>
      <c r="Z292" s="286"/>
      <c r="AA292" s="286"/>
      <c r="AB292" s="286"/>
      <c r="AC292" s="286"/>
    </row>
    <row r="293" spans="1:29" s="285" customFormat="1" ht="10.5" customHeight="1">
      <c r="A293" s="284"/>
      <c r="B293" s="216"/>
      <c r="I293" s="131"/>
      <c r="J293" s="131"/>
      <c r="K293" s="216"/>
      <c r="L293" s="131"/>
      <c r="M293" s="131"/>
      <c r="N293" s="131"/>
      <c r="O293" s="131"/>
      <c r="P293" s="216"/>
      <c r="Q293" s="131"/>
      <c r="R293" s="131"/>
      <c r="S293" s="337"/>
      <c r="T293" s="131"/>
      <c r="U293" s="131"/>
      <c r="V293" s="131"/>
      <c r="W293" s="131"/>
      <c r="X293" s="131"/>
      <c r="Y293" s="13"/>
      <c r="Z293" s="286"/>
      <c r="AA293" s="286"/>
      <c r="AB293" s="286"/>
      <c r="AC293" s="286"/>
    </row>
    <row r="294" spans="1:29" s="285" customFormat="1" ht="10.5" customHeight="1">
      <c r="A294" s="284"/>
      <c r="B294" s="216"/>
      <c r="I294" s="131"/>
      <c r="J294" s="131"/>
      <c r="K294" s="216"/>
      <c r="L294" s="131"/>
      <c r="M294" s="131"/>
      <c r="N294" s="131"/>
      <c r="O294" s="131"/>
      <c r="P294" s="216"/>
      <c r="Q294" s="131"/>
      <c r="R294" s="131"/>
      <c r="S294" s="337"/>
      <c r="T294" s="131"/>
      <c r="U294" s="131"/>
      <c r="V294" s="131"/>
      <c r="W294" s="131"/>
      <c r="X294" s="131"/>
      <c r="Y294" s="13"/>
      <c r="Z294" s="286"/>
      <c r="AA294" s="286"/>
      <c r="AB294" s="286"/>
      <c r="AC294" s="286"/>
    </row>
    <row r="295" spans="1:29" s="285" customFormat="1" ht="10.5" customHeight="1">
      <c r="A295" s="284"/>
      <c r="B295" s="216"/>
      <c r="I295" s="131"/>
      <c r="J295" s="131"/>
      <c r="K295" s="216"/>
      <c r="L295" s="131"/>
      <c r="M295" s="131"/>
      <c r="N295" s="131"/>
      <c r="O295" s="131"/>
      <c r="P295" s="216"/>
      <c r="Q295" s="131"/>
      <c r="R295" s="131"/>
      <c r="S295" s="337"/>
      <c r="T295" s="131"/>
      <c r="U295" s="131"/>
      <c r="V295" s="131"/>
      <c r="W295" s="131"/>
      <c r="X295" s="131"/>
      <c r="Y295" s="13"/>
      <c r="Z295" s="286"/>
      <c r="AA295" s="286"/>
      <c r="AB295" s="286"/>
      <c r="AC295" s="286"/>
    </row>
    <row r="296" spans="1:29" s="285" customFormat="1" ht="10.5" customHeight="1">
      <c r="A296" s="284"/>
      <c r="B296" s="216"/>
      <c r="I296" s="131"/>
      <c r="J296" s="131"/>
      <c r="K296" s="216"/>
      <c r="L296" s="131"/>
      <c r="M296" s="131"/>
      <c r="N296" s="131"/>
      <c r="O296" s="131"/>
      <c r="P296" s="216"/>
      <c r="Q296" s="131"/>
      <c r="R296" s="131"/>
      <c r="S296" s="337"/>
      <c r="T296" s="131"/>
      <c r="U296" s="131"/>
      <c r="V296" s="131"/>
      <c r="W296" s="131"/>
      <c r="X296" s="131"/>
      <c r="Y296" s="13"/>
      <c r="Z296" s="286"/>
      <c r="AA296" s="286"/>
      <c r="AB296" s="286"/>
      <c r="AC296" s="286"/>
    </row>
    <row r="297" spans="1:29" s="285" customFormat="1" ht="10.5" customHeight="1">
      <c r="A297" s="284"/>
      <c r="B297" s="216"/>
      <c r="I297" s="131"/>
      <c r="J297" s="131"/>
      <c r="K297" s="216"/>
      <c r="L297" s="131"/>
      <c r="M297" s="131"/>
      <c r="N297" s="131"/>
      <c r="O297" s="131"/>
      <c r="P297" s="216"/>
      <c r="Q297" s="131"/>
      <c r="R297" s="131"/>
      <c r="S297" s="337"/>
      <c r="T297" s="131"/>
      <c r="U297" s="131"/>
      <c r="V297" s="131"/>
      <c r="W297" s="131"/>
      <c r="X297" s="131"/>
      <c r="Y297" s="13"/>
      <c r="Z297" s="286"/>
      <c r="AA297" s="286"/>
      <c r="AB297" s="286"/>
      <c r="AC297" s="286"/>
    </row>
    <row r="298" spans="1:29" s="285" customFormat="1" ht="10.5" customHeight="1">
      <c r="A298" s="284"/>
      <c r="B298" s="216"/>
      <c r="I298" s="131"/>
      <c r="J298" s="131"/>
      <c r="K298" s="216"/>
      <c r="L298" s="131"/>
      <c r="M298" s="131"/>
      <c r="N298" s="131"/>
      <c r="O298" s="131"/>
      <c r="P298" s="216"/>
      <c r="Q298" s="131"/>
      <c r="R298" s="131"/>
      <c r="S298" s="337"/>
      <c r="T298" s="131"/>
      <c r="U298" s="131"/>
      <c r="V298" s="131"/>
      <c r="W298" s="131"/>
      <c r="X298" s="131"/>
      <c r="Y298" s="13"/>
      <c r="Z298" s="286"/>
      <c r="AA298" s="286"/>
      <c r="AB298" s="286"/>
      <c r="AC298" s="286"/>
    </row>
    <row r="299" spans="1:29" s="285" customFormat="1" ht="10.5" customHeight="1">
      <c r="A299" s="284"/>
      <c r="B299" s="216"/>
      <c r="I299" s="131"/>
      <c r="J299" s="131"/>
      <c r="K299" s="216"/>
      <c r="L299" s="131"/>
      <c r="M299" s="131"/>
      <c r="N299" s="131"/>
      <c r="O299" s="131"/>
      <c r="P299" s="216"/>
      <c r="Q299" s="131"/>
      <c r="R299" s="131"/>
      <c r="S299" s="337"/>
      <c r="T299" s="131"/>
      <c r="U299" s="131"/>
      <c r="V299" s="131"/>
      <c r="W299" s="131"/>
      <c r="X299" s="131"/>
      <c r="Y299" s="13"/>
      <c r="Z299" s="286"/>
      <c r="AA299" s="286"/>
      <c r="AB299" s="286"/>
      <c r="AC299" s="286"/>
    </row>
    <row r="303" spans="1:29" ht="10.5" customHeight="1">
      <c r="A303" s="29"/>
      <c r="B303" s="29"/>
      <c r="I303" s="29"/>
      <c r="J303" s="29"/>
      <c r="L303" s="29"/>
      <c r="M303" s="29"/>
      <c r="N303" s="29"/>
      <c r="O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1:29" ht="10.5" customHeight="1">
      <c r="A304" s="29"/>
      <c r="B304" s="29"/>
      <c r="I304" s="29"/>
      <c r="J304" s="29"/>
      <c r="L304" s="29"/>
      <c r="M304" s="29"/>
      <c r="N304" s="29"/>
      <c r="O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11:16" s="29" customFormat="1" ht="10.5" customHeight="1">
      <c r="K305" s="216"/>
      <c r="P305" s="216"/>
    </row>
    <row r="306" spans="11:16" s="29" customFormat="1" ht="10.5" customHeight="1">
      <c r="K306" s="216"/>
      <c r="P306" s="216"/>
    </row>
    <row r="307" spans="11:16" s="29" customFormat="1" ht="10.5" customHeight="1">
      <c r="K307" s="216"/>
      <c r="P307" s="216"/>
    </row>
    <row r="308" spans="11:16" s="29" customFormat="1" ht="10.5" customHeight="1">
      <c r="K308" s="216"/>
      <c r="P308" s="216"/>
    </row>
    <row r="309" spans="11:16" s="29" customFormat="1" ht="10.5" customHeight="1">
      <c r="K309" s="216"/>
      <c r="P309" s="216"/>
    </row>
    <row r="310" spans="11:16" s="29" customFormat="1" ht="10.5" customHeight="1">
      <c r="K310" s="216"/>
      <c r="P310" s="216"/>
    </row>
    <row r="311" spans="11:16" s="29" customFormat="1" ht="10.5" customHeight="1">
      <c r="K311" s="216"/>
      <c r="P311" s="216"/>
    </row>
    <row r="312" spans="11:16" s="29" customFormat="1" ht="10.5" customHeight="1">
      <c r="K312" s="216"/>
      <c r="P312" s="216"/>
    </row>
    <row r="313" spans="11:16" s="29" customFormat="1" ht="10.5" customHeight="1">
      <c r="K313" s="216"/>
      <c r="P313" s="216"/>
    </row>
  </sheetData>
  <sheetProtection password="FA9C" sheet="1" objects="1" scenarios="1" formatColumns="0" formatRows="0"/>
  <dataConsolidate link="1"/>
  <mergeCells count="14">
    <mergeCell ref="A33:A37"/>
    <mergeCell ref="A6:A11"/>
    <mergeCell ref="D21:F21"/>
    <mergeCell ref="H24:H26"/>
    <mergeCell ref="E143:G143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29 G64 G66 G72 G2 G34:G36 G45:G62 G31 G8:G10 G4 G13 G94:G99 G15 G40:G42 G68 G110:G120 G124:G134" xr:uid="{00000000-0002-0000-0700-000000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1 G33 F8 G37 F40" xr:uid="{00000000-0002-0000-0700-000001000000}">
      <formula1>900</formula1>
    </dataValidation>
    <dataValidation type="decimal" allowBlank="1" showErrorMessage="1" errorTitle="Ошибка" error="Допускается ввод только действительных чисел!" sqref="G73:G77 G136:G137 G100:G105 G108 G122 G17 G93 G79 G81:G91" xr:uid="{00000000-0002-0000-0700-000002000000}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 E68" xr:uid="{00000000-0002-0000-0700-000003000000}">
      <formula1>900</formula1>
    </dataValidation>
    <dataValidation type="decimal" allowBlank="1" showErrorMessage="1" errorTitle="Ошибка" error="Допускается ввод только действительных чисел!" sqref="G70:G71" xr:uid="{00000000-0002-0000-0700-000004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8 G138:G140" xr:uid="{00000000-0002-0000-07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 G65" xr:uid="{00000000-0002-0000-0700-000006000000}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81:E91 E110:E120 E124:E134" xr:uid="{00000000-0002-0000-0700-000007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 xr:uid="{00000000-0002-0000-0700-000008000000}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 G43" xr:uid="{00000000-0002-0000-0700-000009000000}">
      <formula1>kind_of_purchase_method</formula1>
    </dataValidation>
  </dataValidations>
  <hyperlinks>
    <hyperlink ref="G139" location="'Форма 4.3.1'!$G$139" tooltip="Кликните по гиперссылке, чтобы перейти по гиперссылке или отредактировать её" display="https://portal.eias.ru/Portal/DownloadPage.aspx?type=12&amp;guid=3dc049ac-8d79-4e83-94de-4d00812bfca6" xr:uid="{00000000-0004-0000-0700-000000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 ht="22.5" customHeight="1">
      <c r="D5" s="593" t="s">
        <v>223</v>
      </c>
      <c r="E5" s="593"/>
      <c r="F5" s="593"/>
      <c r="G5" s="593"/>
    </row>
    <row r="6" spans="1:21" s="285" customFormat="1" ht="0.95" customHeight="1">
      <c r="A6" s="286"/>
      <c r="C6" s="516"/>
      <c r="D6" s="594"/>
      <c r="E6" s="594"/>
      <c r="F6" s="594"/>
      <c r="G6" s="594"/>
      <c r="H6" s="216"/>
    </row>
    <row r="7" spans="1:21" s="76" customFormat="1">
      <c r="D7" s="259"/>
      <c r="E7" s="229"/>
      <c r="F7" s="229"/>
      <c r="G7" s="229"/>
      <c r="U7" s="183"/>
    </row>
    <row r="8" spans="1:21" customFormat="1" hidden="1">
      <c r="C8" s="97">
        <v>22</v>
      </c>
      <c r="D8" s="595" t="s">
        <v>215</v>
      </c>
      <c r="E8" s="596"/>
      <c r="F8" s="596"/>
      <c r="G8" s="597"/>
      <c r="U8" s="187"/>
    </row>
    <row r="9" spans="1:21" ht="11.25" hidden="1" customHeight="1">
      <c r="D9" s="598" t="s">
        <v>204</v>
      </c>
      <c r="E9" s="598"/>
      <c r="F9" s="598"/>
      <c r="G9" s="599" t="s">
        <v>205</v>
      </c>
    </row>
    <row r="10" spans="1:21" ht="11.25" hidden="1" customHeight="1">
      <c r="A10" s="13" t="s">
        <v>438</v>
      </c>
      <c r="D10" s="239" t="s">
        <v>23</v>
      </c>
      <c r="E10" s="240"/>
      <c r="F10" s="241" t="s">
        <v>199</v>
      </c>
      <c r="G10" s="600"/>
    </row>
    <row r="11" spans="1:21" ht="12" hidden="1" customHeight="1">
      <c r="D11" s="256" t="s">
        <v>24</v>
      </c>
      <c r="E11" s="242">
        <v>2</v>
      </c>
      <c r="F11" s="243">
        <v>3</v>
      </c>
      <c r="G11" s="244">
        <v>4</v>
      </c>
    </row>
    <row r="12" spans="1:21" hidden="1">
      <c r="D12" s="238">
        <v>1</v>
      </c>
      <c r="E12" s="245" t="s">
        <v>224</v>
      </c>
      <c r="F12" s="261" t="str">
        <f>IF(form_up_date="","",form_up_date)</f>
        <v>11.03.2022</v>
      </c>
      <c r="G12" s="263" t="s">
        <v>225</v>
      </c>
    </row>
    <row r="13" spans="1:21" ht="45" hidden="1">
      <c r="D13" s="238" t="s">
        <v>236</v>
      </c>
      <c r="E13" s="245" t="s">
        <v>226</v>
      </c>
      <c r="F13" s="261" t="s">
        <v>1750</v>
      </c>
      <c r="G13" s="235" t="s">
        <v>297</v>
      </c>
    </row>
    <row r="14" spans="1:21" ht="22.5" hidden="1">
      <c r="D14" s="238" t="s">
        <v>237</v>
      </c>
      <c r="E14" s="245" t="s">
        <v>227</v>
      </c>
      <c r="F14" s="261" t="s">
        <v>1747</v>
      </c>
      <c r="G14" s="263" t="s">
        <v>228</v>
      </c>
    </row>
    <row r="15" spans="1:21" ht="22.5" hidden="1">
      <c r="D15" s="238" t="s">
        <v>238</v>
      </c>
      <c r="E15" s="245" t="s">
        <v>229</v>
      </c>
      <c r="F15" s="262" t="s">
        <v>230</v>
      </c>
      <c r="G15" s="235"/>
    </row>
    <row r="16" spans="1:21" hidden="1">
      <c r="D16" s="191" t="str">
        <f>D15&amp;".1"</f>
        <v>4.1.1</v>
      </c>
      <c r="E16" s="246" t="s">
        <v>3</v>
      </c>
      <c r="F16" s="261" t="str">
        <f>IF(region_name="","",region_name)</f>
        <v>Ханты-Мансийский автономный округ</v>
      </c>
      <c r="G16" s="263" t="s">
        <v>231</v>
      </c>
    </row>
    <row r="17" spans="4:7" ht="22.5" hidden="1">
      <c r="D17" s="238" t="s">
        <v>239</v>
      </c>
      <c r="E17" s="247" t="s">
        <v>232</v>
      </c>
      <c r="F17" s="261" t="s">
        <v>1703</v>
      </c>
      <c r="G17" s="264" t="s">
        <v>233</v>
      </c>
    </row>
    <row r="18" spans="4:7" ht="56.25" hidden="1">
      <c r="D18" s="238" t="s">
        <v>240</v>
      </c>
      <c r="E18" s="248" t="s">
        <v>234</v>
      </c>
      <c r="F18" s="261" t="s">
        <v>1751</v>
      </c>
      <c r="G18" s="255" t="s">
        <v>296</v>
      </c>
    </row>
    <row r="19" spans="4:7" hidden="1">
      <c r="D19" s="249"/>
      <c r="E19" s="250"/>
      <c r="F19" s="251"/>
      <c r="G19" s="252"/>
    </row>
    <row r="20" spans="4:7">
      <c r="D20" s="253"/>
      <c r="E20" s="592" t="s">
        <v>235</v>
      </c>
      <c r="F20" s="592"/>
      <c r="G20" s="25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8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287" hidden="1" customWidth="1"/>
    <col min="2" max="2" width="17" style="13" hidden="1" customWidth="1"/>
    <col min="3" max="3" width="3.7109375" style="29" customWidth="1"/>
    <col min="4" max="6" width="7.7109375" style="29" customWidth="1"/>
    <col min="7" max="7" width="29.7109375" style="29" customWidth="1"/>
    <col min="8" max="8" width="3.7109375" style="29" customWidth="1"/>
    <col min="9" max="9" width="5.42578125" style="29" customWidth="1"/>
    <col min="10" max="10" width="24.5703125" style="29" bestFit="1" customWidth="1"/>
    <col min="11" max="11" width="24.42578125" style="29" customWidth="1"/>
    <col min="12" max="12" width="3.7109375" style="29" customWidth="1"/>
    <col min="13" max="13" width="6.28515625" style="29" bestFit="1" customWidth="1"/>
    <col min="14" max="14" width="25.85546875" style="29" customWidth="1"/>
    <col min="15" max="18" width="18.7109375" style="29" customWidth="1"/>
    <col min="19" max="19" width="93.42578125" style="29" customWidth="1"/>
    <col min="20" max="20" width="10.5703125" style="29" customWidth="1"/>
    <col min="21" max="22" width="10.5703125" style="216" customWidth="1"/>
    <col min="23" max="27" width="10.5703125" style="13" customWidth="1"/>
    <col min="28" max="16384" width="9.140625" style="29"/>
  </cols>
  <sheetData>
    <row r="1" spans="1:83" hidden="1"/>
    <row r="2" spans="1:83" hidden="1"/>
    <row r="3" spans="1:83" hidden="1"/>
    <row r="4" spans="1:83" ht="3" customHeight="1">
      <c r="K4" s="73"/>
      <c r="L4" s="73"/>
      <c r="M4" s="73"/>
    </row>
    <row r="5" spans="1:83" ht="26.1" customHeight="1">
      <c r="D5" s="603" t="s">
        <v>666</v>
      </c>
      <c r="E5" s="604"/>
      <c r="F5" s="604"/>
      <c r="G5" s="604"/>
      <c r="H5" s="604"/>
      <c r="I5" s="604"/>
      <c r="J5" s="604"/>
      <c r="K5" s="605"/>
      <c r="L5" s="288"/>
      <c r="M5" s="288"/>
    </row>
    <row r="6" spans="1:83" ht="3" customHeight="1">
      <c r="G6" s="276"/>
      <c r="H6" s="276"/>
      <c r="I6" s="276"/>
      <c r="J6" s="276"/>
      <c r="K6" s="289"/>
      <c r="L6" s="289"/>
      <c r="M6" s="289"/>
    </row>
    <row r="7" spans="1:83" ht="18.75">
      <c r="D7" s="551" t="s">
        <v>204</v>
      </c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 t="s">
        <v>205</v>
      </c>
      <c r="T7" s="340"/>
    </row>
    <row r="8" spans="1:83" ht="46.5" customHeight="1">
      <c r="D8" s="191" t="s">
        <v>23</v>
      </c>
      <c r="E8" s="551" t="s">
        <v>23</v>
      </c>
      <c r="F8" s="551"/>
      <c r="G8" s="191" t="s">
        <v>222</v>
      </c>
      <c r="H8" s="551" t="s">
        <v>23</v>
      </c>
      <c r="I8" s="551"/>
      <c r="J8" s="191" t="s">
        <v>313</v>
      </c>
      <c r="K8" s="191" t="s">
        <v>337</v>
      </c>
      <c r="L8" s="551" t="s">
        <v>23</v>
      </c>
      <c r="M8" s="551"/>
      <c r="N8" s="191" t="s">
        <v>338</v>
      </c>
      <c r="O8" s="191" t="s">
        <v>339</v>
      </c>
      <c r="P8" s="191" t="s">
        <v>340</v>
      </c>
      <c r="Q8" s="191" t="s">
        <v>439</v>
      </c>
      <c r="R8" s="191" t="s">
        <v>341</v>
      </c>
      <c r="S8" s="551"/>
      <c r="T8" s="340"/>
    </row>
    <row r="9" spans="1:83" ht="10.5" customHeight="1">
      <c r="D9" s="74" t="s">
        <v>24</v>
      </c>
      <c r="E9" s="74"/>
      <c r="F9" s="74" t="s">
        <v>0</v>
      </c>
      <c r="G9" s="74" t="s">
        <v>1</v>
      </c>
      <c r="H9" s="74"/>
      <c r="I9" s="74" t="s">
        <v>2</v>
      </c>
      <c r="J9" s="74" t="s">
        <v>11</v>
      </c>
      <c r="K9" s="74" t="s">
        <v>12</v>
      </c>
      <c r="L9" s="74"/>
      <c r="M9" s="74" t="s">
        <v>27</v>
      </c>
      <c r="N9" s="74" t="s">
        <v>28</v>
      </c>
      <c r="O9" s="74" t="s">
        <v>328</v>
      </c>
      <c r="P9" s="74" t="s">
        <v>329</v>
      </c>
      <c r="Q9" s="74" t="s">
        <v>330</v>
      </c>
      <c r="R9" s="74" t="s">
        <v>331</v>
      </c>
      <c r="S9" s="74" t="s">
        <v>332</v>
      </c>
      <c r="T9" s="340"/>
    </row>
    <row r="10" spans="1:83" ht="18.75" hidden="1">
      <c r="D10" s="253"/>
      <c r="E10" s="253"/>
      <c r="F10" s="253"/>
      <c r="Q10" s="291"/>
      <c r="R10" s="292"/>
      <c r="T10" s="340"/>
    </row>
    <row r="11" spans="1:83" s="285" customFormat="1" ht="18.75" hidden="1">
      <c r="A11" s="293"/>
      <c r="B11" s="286"/>
      <c r="D11" s="284" t="s">
        <v>221</v>
      </c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T11" s="340"/>
      <c r="U11" s="216"/>
      <c r="V11" s="216"/>
      <c r="W11" s="286"/>
      <c r="X11" s="286"/>
      <c r="Y11" s="286"/>
      <c r="Z11" s="286"/>
      <c r="AA11" s="286"/>
    </row>
    <row r="12" spans="1:83" customFormat="1" ht="101.25" hidden="1" customHeight="1">
      <c r="A12" s="381">
        <v>22</v>
      </c>
      <c r="B12" s="343"/>
      <c r="C12" s="343"/>
      <c r="D12" s="615" t="s">
        <v>24</v>
      </c>
      <c r="E12" s="616" t="s">
        <v>1749</v>
      </c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8"/>
      <c r="S12" s="534"/>
      <c r="T12" s="347"/>
      <c r="U12" s="347"/>
      <c r="V12" s="347"/>
      <c r="W12" s="348"/>
      <c r="X12" s="348"/>
      <c r="Y12" s="348"/>
      <c r="Z12" s="348"/>
      <c r="AA12" s="347"/>
      <c r="AB12" s="348"/>
      <c r="AC12" s="619"/>
      <c r="AD12" s="348"/>
      <c r="AE12" s="349" t="s">
        <v>125</v>
      </c>
      <c r="AF12" s="349"/>
      <c r="AG12" s="350" t="s">
        <v>432</v>
      </c>
      <c r="AH12" s="351">
        <v>3</v>
      </c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</row>
    <row r="13" spans="1:83" customFormat="1" ht="22.5" hidden="1">
      <c r="A13" s="169"/>
      <c r="B13" s="131"/>
      <c r="C13" s="43"/>
      <c r="D13" s="615"/>
      <c r="E13" s="620" t="s">
        <v>436</v>
      </c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8">
        <f>SUMIF(T14:T15,"i",Q14:Q15)</f>
        <v>0</v>
      </c>
      <c r="R13" s="382"/>
      <c r="S13" s="192" t="s">
        <v>437</v>
      </c>
      <c r="T13" s="188" t="s">
        <v>346</v>
      </c>
      <c r="U13" s="621">
        <v>1</v>
      </c>
      <c r="V13" s="621" t="str">
        <f>INDEX(List01_flag_index_1,1,MATCH(A12,List01_NumberColumns,0))</f>
        <v>отсутствует</v>
      </c>
      <c r="W13" s="131"/>
      <c r="X13" s="131"/>
      <c r="Y13" s="131"/>
      <c r="Z13" s="131"/>
      <c r="AA13" s="216"/>
      <c r="AB13" s="131"/>
      <c r="AC13" s="619"/>
      <c r="AD13" s="348"/>
      <c r="AE13" s="131"/>
      <c r="AF13" s="131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</row>
    <row r="14" spans="1:83" customFormat="1" ht="11.25" hidden="1" customHeight="1">
      <c r="A14" s="379"/>
      <c r="B14" s="216"/>
      <c r="C14" s="216"/>
      <c r="D14" s="615"/>
      <c r="E14" s="383"/>
      <c r="F14" s="383">
        <v>0</v>
      </c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406"/>
      <c r="T14" s="216"/>
      <c r="U14" s="621"/>
      <c r="V14" s="621"/>
      <c r="W14" s="216"/>
      <c r="X14" s="216"/>
      <c r="Y14" s="216"/>
      <c r="Z14" s="216"/>
      <c r="AA14" s="216"/>
      <c r="AB14" s="131"/>
      <c r="AC14" s="619"/>
      <c r="AD14" s="348"/>
      <c r="AE14" s="131"/>
      <c r="AF14" s="131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</row>
    <row r="15" spans="1:83" customFormat="1" hidden="1">
      <c r="A15" s="169"/>
      <c r="B15" s="131"/>
      <c r="C15" s="43"/>
      <c r="D15" s="615"/>
      <c r="E15" s="384" t="s">
        <v>125</v>
      </c>
      <c r="F15" s="385" t="s">
        <v>125</v>
      </c>
      <c r="G15" s="385" t="s">
        <v>125</v>
      </c>
      <c r="H15" s="386" t="s">
        <v>125</v>
      </c>
      <c r="I15" s="386"/>
      <c r="J15" s="386"/>
      <c r="K15" s="386"/>
      <c r="L15" s="386"/>
      <c r="M15" s="386"/>
      <c r="N15" s="386"/>
      <c r="O15" s="386"/>
      <c r="P15" s="386"/>
      <c r="Q15" s="386"/>
      <c r="R15" s="387"/>
      <c r="S15" s="407"/>
      <c r="T15" s="216"/>
      <c r="U15" s="621"/>
      <c r="V15" s="621"/>
      <c r="W15" s="131"/>
      <c r="X15" s="131"/>
      <c r="Y15" s="131"/>
      <c r="Z15" s="131"/>
      <c r="AA15" s="216"/>
      <c r="AB15" s="131"/>
      <c r="AC15" s="619"/>
      <c r="AD15" s="348"/>
      <c r="AE15" s="131"/>
      <c r="AF15" s="131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</row>
    <row r="16" spans="1:83" s="445" customFormat="1" ht="5.25" hidden="1">
      <c r="A16" s="379"/>
      <c r="B16" s="216"/>
      <c r="C16" s="439"/>
      <c r="D16" s="615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424"/>
      <c r="R16" s="438"/>
      <c r="S16" s="423"/>
      <c r="T16" s="188" t="s">
        <v>346</v>
      </c>
      <c r="U16" s="621">
        <v>2</v>
      </c>
      <c r="V16" s="621" t="str">
        <f>INDEX(List01_flag_index_2,1,MATCH(A12,List01_NumberColumns,0))</f>
        <v>отсутствует</v>
      </c>
      <c r="W16" s="216"/>
      <c r="X16" s="216"/>
      <c r="Y16" s="216"/>
      <c r="Z16" s="216"/>
      <c r="AA16" s="216"/>
      <c r="AB16" s="216"/>
      <c r="AC16" s="619"/>
      <c r="AD16" s="347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</row>
    <row r="17" spans="1:83" s="445" customFormat="1" ht="5.25" hidden="1">
      <c r="A17" s="379"/>
      <c r="B17" s="216"/>
      <c r="C17" s="216"/>
      <c r="D17" s="61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406"/>
      <c r="T17" s="216"/>
      <c r="U17" s="621"/>
      <c r="V17" s="621"/>
      <c r="W17" s="216"/>
      <c r="X17" s="216"/>
      <c r="Y17" s="216"/>
      <c r="Z17" s="216"/>
      <c r="AA17" s="216"/>
      <c r="AB17" s="216"/>
      <c r="AC17" s="619"/>
      <c r="AD17" s="347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</row>
    <row r="18" spans="1:83" s="445" customFormat="1" ht="5.25" hidden="1">
      <c r="A18" s="379"/>
      <c r="B18" s="216"/>
      <c r="C18" s="439"/>
      <c r="D18" s="615"/>
      <c r="E18" s="468" t="s">
        <v>125</v>
      </c>
      <c r="F18" s="464" t="s">
        <v>125</v>
      </c>
      <c r="G18" s="464" t="s">
        <v>125</v>
      </c>
      <c r="H18" s="463" t="s">
        <v>125</v>
      </c>
      <c r="I18" s="463"/>
      <c r="J18" s="463"/>
      <c r="K18" s="463"/>
      <c r="L18" s="463"/>
      <c r="M18" s="463"/>
      <c r="N18" s="463"/>
      <c r="O18" s="463"/>
      <c r="P18" s="463"/>
      <c r="Q18" s="463"/>
      <c r="R18" s="465"/>
      <c r="S18" s="466"/>
      <c r="T18" s="216"/>
      <c r="U18" s="621"/>
      <c r="V18" s="621"/>
      <c r="W18" s="216"/>
      <c r="X18" s="216"/>
      <c r="Y18" s="216"/>
      <c r="Z18" s="216"/>
      <c r="AA18" s="216"/>
      <c r="AB18" s="216"/>
      <c r="AC18" s="619"/>
      <c r="AD18" s="347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</row>
    <row r="19" spans="1:83" ht="18.75" hidden="1">
      <c r="D19" s="29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96"/>
      <c r="T19" s="340"/>
    </row>
    <row r="20" spans="1:83" hidden="1">
      <c r="D20" s="485"/>
    </row>
    <row r="21" spans="1:83">
      <c r="D21" s="73"/>
      <c r="E21" s="73"/>
      <c r="F21" s="73"/>
      <c r="G21" s="297"/>
    </row>
    <row r="23" spans="1:83">
      <c r="D23" s="298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 ht="22.5" customHeight="1">
      <c r="D5" s="593" t="s">
        <v>223</v>
      </c>
      <c r="E5" s="593"/>
      <c r="F5" s="593"/>
      <c r="G5" s="593"/>
    </row>
    <row r="6" spans="1:21" s="285" customFormat="1" ht="0.95" customHeight="1">
      <c r="A6" s="286"/>
      <c r="C6" s="516"/>
      <c r="D6" s="594"/>
      <c r="E6" s="594"/>
      <c r="F6" s="594"/>
      <c r="G6" s="594"/>
      <c r="H6" s="216"/>
    </row>
    <row r="7" spans="1:21" s="76" customFormat="1">
      <c r="D7" s="259"/>
      <c r="E7" s="229"/>
      <c r="F7" s="229"/>
      <c r="G7" s="229"/>
      <c r="U7" s="183"/>
    </row>
    <row r="8" spans="1:21" customFormat="1">
      <c r="C8" s="97">
        <v>22</v>
      </c>
      <c r="D8" s="595" t="s">
        <v>215</v>
      </c>
      <c r="E8" s="596"/>
      <c r="F8" s="596"/>
      <c r="G8" s="597"/>
      <c r="U8" s="187"/>
    </row>
    <row r="9" spans="1:21" ht="11.25" customHeight="1">
      <c r="D9" s="598" t="s">
        <v>204</v>
      </c>
      <c r="E9" s="598"/>
      <c r="F9" s="598"/>
      <c r="G9" s="599" t="s">
        <v>205</v>
      </c>
    </row>
    <row r="10" spans="1:21" ht="11.25" customHeight="1">
      <c r="A10" s="13" t="s">
        <v>438</v>
      </c>
      <c r="D10" s="239" t="s">
        <v>23</v>
      </c>
      <c r="E10" s="240"/>
      <c r="F10" s="241" t="s">
        <v>199</v>
      </c>
      <c r="G10" s="600"/>
    </row>
    <row r="11" spans="1:21" ht="12" customHeight="1">
      <c r="D11" s="256" t="s">
        <v>24</v>
      </c>
      <c r="E11" s="242">
        <v>2</v>
      </c>
      <c r="F11" s="243">
        <v>3</v>
      </c>
      <c r="G11" s="244">
        <v>4</v>
      </c>
    </row>
    <row r="12" spans="1:21">
      <c r="D12" s="238">
        <v>1</v>
      </c>
      <c r="E12" s="245" t="s">
        <v>224</v>
      </c>
      <c r="F12" s="261" t="str">
        <f>IF(form_up_date="","",form_up_date)</f>
        <v>11.03.2022</v>
      </c>
      <c r="G12" s="263" t="s">
        <v>225</v>
      </c>
    </row>
    <row r="13" spans="1:21" ht="45">
      <c r="D13" s="238" t="s">
        <v>236</v>
      </c>
      <c r="E13" s="245" t="s">
        <v>226</v>
      </c>
      <c r="F13" s="261" t="s">
        <v>1750</v>
      </c>
      <c r="G13" s="235" t="s">
        <v>297</v>
      </c>
    </row>
    <row r="14" spans="1:21" ht="22.5">
      <c r="D14" s="238" t="s">
        <v>237</v>
      </c>
      <c r="E14" s="245" t="s">
        <v>227</v>
      </c>
      <c r="F14" s="261" t="s">
        <v>1747</v>
      </c>
      <c r="G14" s="263" t="s">
        <v>228</v>
      </c>
    </row>
    <row r="15" spans="1:21" ht="22.5">
      <c r="D15" s="238" t="s">
        <v>238</v>
      </c>
      <c r="E15" s="245" t="s">
        <v>229</v>
      </c>
      <c r="F15" s="262" t="s">
        <v>230</v>
      </c>
      <c r="G15" s="235"/>
    </row>
    <row r="16" spans="1:21">
      <c r="D16" s="191" t="str">
        <f>D15&amp;".1"</f>
        <v>4.1.1</v>
      </c>
      <c r="E16" s="246" t="s">
        <v>3</v>
      </c>
      <c r="F16" s="261" t="str">
        <f>IF(region_name="","",region_name)</f>
        <v>Ханты-Мансийский автономный округ</v>
      </c>
      <c r="G16" s="263" t="s">
        <v>231</v>
      </c>
    </row>
    <row r="17" spans="4:7" ht="22.5">
      <c r="D17" s="238" t="s">
        <v>239</v>
      </c>
      <c r="E17" s="247" t="s">
        <v>232</v>
      </c>
      <c r="F17" s="261" t="s">
        <v>1703</v>
      </c>
      <c r="G17" s="264" t="s">
        <v>233</v>
      </c>
    </row>
    <row r="18" spans="4:7" ht="56.25">
      <c r="D18" s="238" t="s">
        <v>240</v>
      </c>
      <c r="E18" s="248" t="s">
        <v>234</v>
      </c>
      <c r="F18" s="261" t="s">
        <v>1751</v>
      </c>
      <c r="G18" s="255" t="s">
        <v>296</v>
      </c>
    </row>
    <row r="19" spans="4:7">
      <c r="D19" s="249"/>
      <c r="E19" s="250"/>
      <c r="F19" s="251"/>
      <c r="G19" s="252"/>
    </row>
    <row r="20" spans="4:7">
      <c r="D20" s="253"/>
      <c r="E20" s="592" t="s">
        <v>235</v>
      </c>
      <c r="F20" s="592"/>
      <c r="G20" s="25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A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8"/>
  <dimension ref="A1:J23"/>
  <sheetViews>
    <sheetView showGridLines="0" topLeftCell="C6" zoomScaleNormal="100" workbookViewId="0">
      <selection activeCell="I21" sqref="I21"/>
    </sheetView>
  </sheetViews>
  <sheetFormatPr defaultColWidth="10.5703125" defaultRowHeight="11.25"/>
  <cols>
    <col min="1" max="1" width="9.140625" style="14" hidden="1" customWidth="1"/>
    <col min="2" max="2" width="9.140625" style="131" hidden="1" customWidth="1"/>
    <col min="3" max="3" width="3.7109375" style="29" customWidth="1"/>
    <col min="4" max="4" width="6.28515625" style="29" bestFit="1" customWidth="1"/>
    <col min="5" max="5" width="69.85546875" style="29" customWidth="1"/>
    <col min="6" max="6" width="12" style="29" bestFit="1" customWidth="1"/>
    <col min="7" max="8" width="39.5703125" style="29" customWidth="1"/>
    <col min="9" max="9" width="93.42578125" style="29" customWidth="1"/>
    <col min="10" max="10" width="3.7109375" style="29" customWidth="1"/>
    <col min="11" max="16384" width="10.5703125" style="29"/>
  </cols>
  <sheetData>
    <row r="1" spans="1:10" s="131" customFormat="1" hidden="1">
      <c r="A1" s="14"/>
      <c r="G1" s="131">
        <v>4</v>
      </c>
      <c r="I1" s="131">
        <v>5</v>
      </c>
    </row>
    <row r="2" spans="1:10" ht="3" customHeight="1"/>
    <row r="3" spans="1:10" ht="26.1" customHeight="1">
      <c r="D3" s="623" t="s">
        <v>729</v>
      </c>
      <c r="E3" s="624"/>
      <c r="F3" s="625"/>
    </row>
    <row r="4" spans="1:10" ht="12.75" hidden="1">
      <c r="D4" s="12"/>
      <c r="E4" s="12"/>
      <c r="F4" s="12"/>
      <c r="G4" s="12"/>
      <c r="H4" s="12"/>
      <c r="I4" s="12"/>
    </row>
    <row r="5" spans="1:10" hidden="1">
      <c r="D5" s="58"/>
      <c r="E5" s="58"/>
      <c r="F5" s="58"/>
      <c r="G5" s="58"/>
      <c r="H5" s="58"/>
      <c r="I5" s="58"/>
    </row>
    <row r="6" spans="1:10" ht="3" customHeight="1">
      <c r="E6" s="276"/>
      <c r="F6" s="289"/>
      <c r="G6" s="632">
        <v>22</v>
      </c>
      <c r="H6" s="632"/>
    </row>
    <row r="7" spans="1:10" ht="11.25" customHeight="1">
      <c r="D7" s="551" t="s">
        <v>204</v>
      </c>
      <c r="E7" s="551"/>
      <c r="F7" s="551"/>
      <c r="G7" s="551"/>
      <c r="H7" s="551"/>
      <c r="I7" s="626" t="s">
        <v>205</v>
      </c>
    </row>
    <row r="8" spans="1:10" ht="112.5" customHeight="1">
      <c r="D8" s="551" t="s">
        <v>23</v>
      </c>
      <c r="E8" s="606" t="s">
        <v>312</v>
      </c>
      <c r="F8" s="606" t="s">
        <v>138</v>
      </c>
      <c r="G8" s="630" t="s">
        <v>1749</v>
      </c>
      <c r="H8" s="631"/>
      <c r="I8" s="627"/>
    </row>
    <row r="9" spans="1:10">
      <c r="A9" s="629"/>
      <c r="B9" s="629"/>
      <c r="C9" s="321"/>
      <c r="D9" s="551"/>
      <c r="E9" s="606"/>
      <c r="F9" s="606"/>
      <c r="G9" s="278" t="s">
        <v>199</v>
      </c>
      <c r="H9" s="278" t="s">
        <v>210</v>
      </c>
      <c r="I9" s="628"/>
      <c r="J9" s="322"/>
    </row>
    <row r="10" spans="1:10" ht="10.5" customHeight="1">
      <c r="D10" s="74" t="s">
        <v>24</v>
      </c>
      <c r="E10" s="74" t="s">
        <v>0</v>
      </c>
      <c r="F10" s="74" t="s">
        <v>1</v>
      </c>
      <c r="G10" s="170" t="str">
        <f>G1&amp;".1"</f>
        <v>4.1</v>
      </c>
      <c r="H10" s="170" t="str">
        <f>G1&amp;".2"</f>
        <v>4.2</v>
      </c>
      <c r="I10" s="170"/>
    </row>
    <row r="11" spans="1:10" ht="18.75">
      <c r="D11" s="238">
        <v>1</v>
      </c>
      <c r="E11" s="192" t="s">
        <v>668</v>
      </c>
      <c r="F11" s="353" t="s">
        <v>443</v>
      </c>
      <c r="G11" s="461">
        <v>0.61</v>
      </c>
      <c r="H11" s="513"/>
      <c r="I11" s="235" t="s">
        <v>669</v>
      </c>
      <c r="J11" s="340"/>
    </row>
    <row r="12" spans="1:10" ht="22.5">
      <c r="D12" s="238" t="s">
        <v>0</v>
      </c>
      <c r="E12" s="192" t="s">
        <v>670</v>
      </c>
      <c r="F12" s="353" t="s">
        <v>671</v>
      </c>
      <c r="G12" s="461">
        <v>0</v>
      </c>
      <c r="H12" s="513"/>
      <c r="I12" s="235" t="s">
        <v>672</v>
      </c>
      <c r="J12" s="340"/>
    </row>
    <row r="13" spans="1:10" ht="78.75">
      <c r="D13" s="238" t="s">
        <v>1</v>
      </c>
      <c r="E13" s="192" t="s">
        <v>673</v>
      </c>
      <c r="F13" s="353" t="s">
        <v>395</v>
      </c>
      <c r="G13" s="532" t="s">
        <v>1787</v>
      </c>
      <c r="H13" s="513" t="s">
        <v>1821</v>
      </c>
      <c r="I13" s="235" t="s">
        <v>675</v>
      </c>
      <c r="J13" s="340"/>
    </row>
    <row r="14" spans="1:10" ht="22.5" hidden="1">
      <c r="D14" s="238" t="s">
        <v>2</v>
      </c>
      <c r="E14" s="192" t="s">
        <v>674</v>
      </c>
      <c r="F14" s="353" t="s">
        <v>395</v>
      </c>
      <c r="G14" s="353" t="s">
        <v>395</v>
      </c>
      <c r="H14" s="472" t="s">
        <v>395</v>
      </c>
      <c r="I14" s="235" t="s">
        <v>681</v>
      </c>
      <c r="J14" s="340"/>
    </row>
    <row r="15" spans="1:10" ht="22.5" hidden="1">
      <c r="D15" s="238" t="s">
        <v>238</v>
      </c>
      <c r="E15" s="7" t="s">
        <v>676</v>
      </c>
      <c r="F15" s="353" t="s">
        <v>679</v>
      </c>
      <c r="G15" s="471"/>
      <c r="H15" s="473"/>
      <c r="I15" s="235"/>
      <c r="J15" s="340"/>
    </row>
    <row r="16" spans="1:10" ht="22.5" hidden="1">
      <c r="D16" s="238" t="s">
        <v>422</v>
      </c>
      <c r="E16" s="7" t="s">
        <v>677</v>
      </c>
      <c r="F16" s="353" t="s">
        <v>447</v>
      </c>
      <c r="G16" s="471"/>
      <c r="H16" s="473"/>
      <c r="I16" s="235"/>
      <c r="J16" s="340"/>
    </row>
    <row r="17" spans="4:10" ht="33.75" hidden="1">
      <c r="D17" s="238" t="s">
        <v>445</v>
      </c>
      <c r="E17" s="7" t="s">
        <v>678</v>
      </c>
      <c r="F17" s="353" t="s">
        <v>400</v>
      </c>
      <c r="G17" s="471"/>
      <c r="H17" s="473"/>
      <c r="I17" s="235"/>
      <c r="J17" s="340"/>
    </row>
    <row r="18" spans="4:10" ht="45">
      <c r="D18" s="238" t="s">
        <v>11</v>
      </c>
      <c r="E18" s="192" t="s">
        <v>680</v>
      </c>
      <c r="F18" s="353" t="s">
        <v>367</v>
      </c>
      <c r="G18" s="461">
        <v>0</v>
      </c>
      <c r="H18" s="513"/>
      <c r="I18" s="235" t="s">
        <v>682</v>
      </c>
      <c r="J18" s="340"/>
    </row>
    <row r="19" spans="4:10" ht="22.5">
      <c r="D19" s="238" t="s">
        <v>12</v>
      </c>
      <c r="E19" s="192" t="s">
        <v>446</v>
      </c>
      <c r="F19" s="238" t="s">
        <v>447</v>
      </c>
      <c r="G19" s="461">
        <v>7</v>
      </c>
      <c r="H19" s="513"/>
      <c r="I19" s="235" t="s">
        <v>683</v>
      </c>
      <c r="J19" s="340"/>
    </row>
    <row r="20" spans="4:10">
      <c r="E20" s="323"/>
      <c r="F20" s="115"/>
      <c r="G20" s="115"/>
      <c r="H20" s="115"/>
      <c r="I20" s="115"/>
    </row>
    <row r="21" spans="4:10" ht="12.75">
      <c r="D21" s="477">
        <v>1</v>
      </c>
      <c r="E21" s="476" t="s">
        <v>730</v>
      </c>
    </row>
    <row r="22" spans="4:10">
      <c r="D22" s="475"/>
      <c r="E22" s="476" t="s">
        <v>731</v>
      </c>
    </row>
    <row r="23" spans="4:10">
      <c r="D23" s="475"/>
      <c r="E23" s="476"/>
    </row>
  </sheetData>
  <sheetProtection password="FA9C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count="4">
    <dataValidation type="decimal" allowBlank="1" showErrorMessage="1" errorTitle="Ошибка" error="Допускается ввод только неотрицательных чисел!" sqref="G15:G17 G19 G11:G12" xr:uid="{00000000-0002-0000-0B00-000000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 xr:uid="{00000000-0002-0000-0B00-000001000000}">
      <formula1>900</formula1>
    </dataValidation>
    <dataValidation type="decimal" allowBlank="1" showErrorMessage="1" errorTitle="Ошибка" error="Введите значение от 0 до 100%" sqref="G18" xr:uid="{00000000-0002-0000-0B00-000002000000}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 xr:uid="{00000000-0002-0000-0B00-000003000000}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 ht="22.5" customHeight="1">
      <c r="D5" s="593" t="s">
        <v>223</v>
      </c>
      <c r="E5" s="593"/>
      <c r="F5" s="593"/>
      <c r="G5" s="593"/>
    </row>
    <row r="6" spans="1:21" s="285" customFormat="1" ht="0.95" customHeight="1">
      <c r="A6" s="286"/>
      <c r="C6" s="516"/>
      <c r="D6" s="594"/>
      <c r="E6" s="594"/>
      <c r="F6" s="594"/>
      <c r="G6" s="594"/>
      <c r="H6" s="216"/>
    </row>
    <row r="7" spans="1:21" s="76" customFormat="1">
      <c r="D7" s="259"/>
      <c r="E7" s="229"/>
      <c r="F7" s="229"/>
      <c r="G7" s="229"/>
      <c r="U7" s="183"/>
    </row>
    <row r="8" spans="1:21" customFormat="1">
      <c r="C8" s="97">
        <v>22</v>
      </c>
      <c r="D8" s="595" t="s">
        <v>215</v>
      </c>
      <c r="E8" s="596"/>
      <c r="F8" s="596"/>
      <c r="G8" s="597"/>
      <c r="U8" s="187"/>
    </row>
    <row r="9" spans="1:21" ht="11.25" customHeight="1">
      <c r="D9" s="598" t="s">
        <v>204</v>
      </c>
      <c r="E9" s="598"/>
      <c r="F9" s="598"/>
      <c r="G9" s="599" t="s">
        <v>205</v>
      </c>
    </row>
    <row r="10" spans="1:21" ht="11.25" customHeight="1">
      <c r="A10" s="13" t="s">
        <v>438</v>
      </c>
      <c r="D10" s="239" t="s">
        <v>23</v>
      </c>
      <c r="E10" s="240"/>
      <c r="F10" s="241" t="s">
        <v>199</v>
      </c>
      <c r="G10" s="600"/>
    </row>
    <row r="11" spans="1:21" ht="12" customHeight="1">
      <c r="D11" s="256" t="s">
        <v>24</v>
      </c>
      <c r="E11" s="242">
        <v>2</v>
      </c>
      <c r="F11" s="243">
        <v>3</v>
      </c>
      <c r="G11" s="244">
        <v>4</v>
      </c>
    </row>
    <row r="12" spans="1:21">
      <c r="D12" s="238">
        <v>1</v>
      </c>
      <c r="E12" s="245" t="s">
        <v>224</v>
      </c>
      <c r="F12" s="261" t="str">
        <f>IF(form_up_date="","",form_up_date)</f>
        <v>11.03.2022</v>
      </c>
      <c r="G12" s="263" t="s">
        <v>225</v>
      </c>
    </row>
    <row r="13" spans="1:21" ht="45">
      <c r="D13" s="238" t="s">
        <v>236</v>
      </c>
      <c r="E13" s="245" t="s">
        <v>226</v>
      </c>
      <c r="F13" s="261" t="s">
        <v>1750</v>
      </c>
      <c r="G13" s="235" t="s">
        <v>297</v>
      </c>
    </row>
    <row r="14" spans="1:21" ht="22.5">
      <c r="D14" s="238" t="s">
        <v>237</v>
      </c>
      <c r="E14" s="245" t="s">
        <v>227</v>
      </c>
      <c r="F14" s="261" t="s">
        <v>1747</v>
      </c>
      <c r="G14" s="263" t="s">
        <v>228</v>
      </c>
    </row>
    <row r="15" spans="1:21" ht="22.5">
      <c r="D15" s="238" t="s">
        <v>238</v>
      </c>
      <c r="E15" s="245" t="s">
        <v>229</v>
      </c>
      <c r="F15" s="262" t="s">
        <v>230</v>
      </c>
      <c r="G15" s="235"/>
    </row>
    <row r="16" spans="1:21">
      <c r="D16" s="191" t="str">
        <f>D15&amp;".1"</f>
        <v>4.1.1</v>
      </c>
      <c r="E16" s="246" t="s">
        <v>3</v>
      </c>
      <c r="F16" s="261" t="str">
        <f>IF(region_name="","",region_name)</f>
        <v>Ханты-Мансийский автономный округ</v>
      </c>
      <c r="G16" s="263" t="s">
        <v>231</v>
      </c>
    </row>
    <row r="17" spans="4:7" ht="22.5">
      <c r="D17" s="238" t="s">
        <v>239</v>
      </c>
      <c r="E17" s="247" t="s">
        <v>232</v>
      </c>
      <c r="F17" s="261" t="s">
        <v>1703</v>
      </c>
      <c r="G17" s="264" t="s">
        <v>233</v>
      </c>
    </row>
    <row r="18" spans="4:7" ht="56.25">
      <c r="D18" s="238" t="s">
        <v>240</v>
      </c>
      <c r="E18" s="248" t="s">
        <v>234</v>
      </c>
      <c r="F18" s="261" t="s">
        <v>1751</v>
      </c>
      <c r="G18" s="255" t="s">
        <v>296</v>
      </c>
    </row>
    <row r="19" spans="4:7">
      <c r="D19" s="249"/>
      <c r="E19" s="250"/>
      <c r="F19" s="251"/>
      <c r="G19" s="252"/>
    </row>
    <row r="20" spans="4:7">
      <c r="D20" s="253"/>
      <c r="E20" s="592" t="s">
        <v>235</v>
      </c>
      <c r="F20" s="592"/>
      <c r="G20" s="25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C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"/>
  <dimension ref="A1:U121"/>
  <sheetViews>
    <sheetView showGridLines="0" topLeftCell="D28" zoomScale="90" zoomScaleNormal="90" workbookViewId="0">
      <selection activeCell="I19" sqref="I19"/>
    </sheetView>
  </sheetViews>
  <sheetFormatPr defaultColWidth="10.5703125" defaultRowHeight="11.25"/>
  <cols>
    <col min="1" max="1" width="8" style="131" hidden="1" customWidth="1"/>
    <col min="2" max="2" width="4.140625" style="14" hidden="1" customWidth="1"/>
    <col min="3" max="3" width="2" style="131" hidden="1" customWidth="1"/>
    <col min="4" max="4" width="3.7109375" style="131" customWidth="1"/>
    <col min="5" max="5" width="3.7109375" style="29" customWidth="1"/>
    <col min="6" max="6" width="7.7109375" style="29" customWidth="1"/>
    <col min="7" max="7" width="49.140625" style="29" customWidth="1"/>
    <col min="8" max="8" width="14" style="29" customWidth="1"/>
    <col min="9" max="9" width="25.7109375" style="29" customWidth="1"/>
    <col min="10" max="10" width="25.7109375" style="29" hidden="1" customWidth="1"/>
    <col min="11" max="17" width="25.7109375" style="29" customWidth="1"/>
    <col min="18" max="18" width="12.5703125" style="29" customWidth="1"/>
    <col min="19" max="19" width="1.7109375" style="29" hidden="1" customWidth="1"/>
    <col min="20" max="20" width="139.7109375" style="29" customWidth="1"/>
    <col min="21" max="81" width="24.85546875" style="29" customWidth="1"/>
    <col min="82" max="16384" width="10.5703125" style="29"/>
  </cols>
  <sheetData>
    <row r="1" spans="6:21" ht="11.25" hidden="1" customHeight="1"/>
    <row r="2" spans="6:21" ht="11.25" hidden="1" customHeight="1"/>
    <row r="3" spans="6:21" ht="11.25" hidden="1" customHeight="1"/>
    <row r="4" spans="6:21" ht="3" customHeight="1">
      <c r="I4" s="73"/>
    </row>
    <row r="5" spans="6:21" ht="16.5" customHeight="1">
      <c r="F5" s="603" t="s">
        <v>686</v>
      </c>
      <c r="G5" s="604"/>
      <c r="H5" s="604"/>
      <c r="I5" s="605"/>
    </row>
    <row r="6" spans="6:21" ht="16.5" customHeight="1">
      <c r="G6" s="276"/>
      <c r="H6" s="276"/>
      <c r="I6" s="379"/>
      <c r="K6" s="45" t="s">
        <v>1745</v>
      </c>
      <c r="L6" s="45" t="s">
        <v>1745</v>
      </c>
      <c r="M6" s="45" t="s">
        <v>1745</v>
      </c>
      <c r="N6" s="45" t="s">
        <v>1745</v>
      </c>
      <c r="O6" s="45" t="s">
        <v>1745</v>
      </c>
      <c r="P6" s="45" t="s">
        <v>1745</v>
      </c>
      <c r="Q6" s="45" t="s">
        <v>1745</v>
      </c>
    </row>
    <row r="7" spans="6:21" ht="18" customHeight="1">
      <c r="F7" s="551" t="s">
        <v>204</v>
      </c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 t="s">
        <v>205</v>
      </c>
    </row>
    <row r="8" spans="6:21" hidden="1">
      <c r="F8" s="551" t="s">
        <v>23</v>
      </c>
      <c r="G8" s="606" t="s">
        <v>222</v>
      </c>
      <c r="H8" s="606" t="s">
        <v>138</v>
      </c>
      <c r="I8" s="635"/>
      <c r="J8" s="636"/>
      <c r="K8" s="636"/>
      <c r="L8" s="636"/>
      <c r="M8" s="636"/>
      <c r="N8" s="636"/>
      <c r="O8" s="636"/>
      <c r="P8" s="636"/>
      <c r="Q8" s="636"/>
      <c r="R8" s="637"/>
      <c r="S8" s="235"/>
      <c r="T8" s="551"/>
    </row>
    <row r="9" spans="6:21" ht="22.5">
      <c r="F9" s="551"/>
      <c r="G9" s="606"/>
      <c r="H9" s="606"/>
      <c r="I9" s="278" t="s">
        <v>451</v>
      </c>
      <c r="J9" s="278" t="s">
        <v>450</v>
      </c>
      <c r="K9" s="278" t="s">
        <v>450</v>
      </c>
      <c r="L9" s="278" t="s">
        <v>450</v>
      </c>
      <c r="M9" s="278" t="s">
        <v>450</v>
      </c>
      <c r="N9" s="278" t="s">
        <v>450</v>
      </c>
      <c r="O9" s="278" t="s">
        <v>450</v>
      </c>
      <c r="P9" s="278" t="s">
        <v>450</v>
      </c>
      <c r="Q9" s="278" t="s">
        <v>450</v>
      </c>
      <c r="R9" s="364" t="s">
        <v>342</v>
      </c>
      <c r="S9" s="235"/>
      <c r="T9" s="551"/>
      <c r="U9" s="299"/>
    </row>
    <row r="10" spans="6:21">
      <c r="F10" s="11" t="s">
        <v>24</v>
      </c>
      <c r="G10" s="74" t="s">
        <v>0</v>
      </c>
      <c r="H10" s="74" t="s">
        <v>1</v>
      </c>
      <c r="I10" s="74" t="s">
        <v>2</v>
      </c>
      <c r="J10" s="300" t="s">
        <v>500</v>
      </c>
      <c r="K10" s="300" t="s">
        <v>238</v>
      </c>
      <c r="L10" s="300" t="s">
        <v>422</v>
      </c>
      <c r="M10" s="300" t="s">
        <v>445</v>
      </c>
      <c r="N10" s="300" t="s">
        <v>1807</v>
      </c>
      <c r="O10" s="300" t="s">
        <v>1809</v>
      </c>
      <c r="P10" s="300" t="s">
        <v>1810</v>
      </c>
      <c r="Q10" s="300" t="s">
        <v>1813</v>
      </c>
      <c r="R10" s="408"/>
      <c r="S10" s="301"/>
      <c r="T10" s="378"/>
      <c r="U10" s="299"/>
    </row>
    <row r="11" spans="6:21" ht="101.25">
      <c r="F11" s="302">
        <v>1</v>
      </c>
      <c r="G11" s="303" t="s">
        <v>452</v>
      </c>
      <c r="H11" s="290" t="s">
        <v>230</v>
      </c>
      <c r="I11" s="304" t="s">
        <v>796</v>
      </c>
      <c r="J11" s="376"/>
      <c r="K11" s="537" t="s">
        <v>1804</v>
      </c>
      <c r="L11" s="537" t="s">
        <v>1805</v>
      </c>
      <c r="M11" s="537" t="s">
        <v>1806</v>
      </c>
      <c r="N11" s="376" t="s">
        <v>1808</v>
      </c>
      <c r="O11" s="376" t="s">
        <v>1811</v>
      </c>
      <c r="P11" s="376" t="s">
        <v>1812</v>
      </c>
      <c r="Q11" s="376" t="s">
        <v>1814</v>
      </c>
      <c r="R11" s="409"/>
      <c r="S11" s="301"/>
      <c r="T11" s="235"/>
      <c r="U11" s="354"/>
    </row>
    <row r="12" spans="6:21" ht="18.75">
      <c r="F12" s="302">
        <v>2</v>
      </c>
      <c r="G12" s="303" t="s">
        <v>343</v>
      </c>
      <c r="H12" s="290" t="s">
        <v>230</v>
      </c>
      <c r="I12" s="202" t="s">
        <v>1799</v>
      </c>
      <c r="J12" s="290" t="s">
        <v>230</v>
      </c>
      <c r="K12" s="290" t="s">
        <v>230</v>
      </c>
      <c r="L12" s="290" t="s">
        <v>230</v>
      </c>
      <c r="M12" s="290" t="s">
        <v>230</v>
      </c>
      <c r="N12" s="290" t="s">
        <v>230</v>
      </c>
      <c r="O12" s="290" t="s">
        <v>230</v>
      </c>
      <c r="P12" s="290" t="s">
        <v>230</v>
      </c>
      <c r="Q12" s="290" t="s">
        <v>230</v>
      </c>
      <c r="R12" s="409"/>
      <c r="S12" s="301"/>
      <c r="T12" s="235" t="s">
        <v>457</v>
      </c>
      <c r="U12" s="354"/>
    </row>
    <row r="13" spans="6:21" ht="18.75">
      <c r="F13" s="302" t="s">
        <v>236</v>
      </c>
      <c r="G13" s="318" t="s">
        <v>453</v>
      </c>
      <c r="H13" s="290" t="s">
        <v>230</v>
      </c>
      <c r="I13" s="470" t="s">
        <v>1800</v>
      </c>
      <c r="J13" s="290" t="s">
        <v>230</v>
      </c>
      <c r="K13" s="290" t="s">
        <v>230</v>
      </c>
      <c r="L13" s="290" t="s">
        <v>230</v>
      </c>
      <c r="M13" s="290" t="s">
        <v>230</v>
      </c>
      <c r="N13" s="290" t="s">
        <v>230</v>
      </c>
      <c r="O13" s="290" t="s">
        <v>230</v>
      </c>
      <c r="P13" s="290" t="s">
        <v>230</v>
      </c>
      <c r="Q13" s="290" t="s">
        <v>230</v>
      </c>
      <c r="R13" s="409"/>
      <c r="S13" s="301"/>
      <c r="T13" s="235" t="s">
        <v>456</v>
      </c>
      <c r="U13" s="354"/>
    </row>
    <row r="14" spans="6:21" ht="56.25">
      <c r="F14" s="302" t="s">
        <v>1</v>
      </c>
      <c r="G14" s="303" t="s">
        <v>454</v>
      </c>
      <c r="H14" s="290" t="s">
        <v>230</v>
      </c>
      <c r="I14" s="304" t="s">
        <v>1801</v>
      </c>
      <c r="J14" s="290" t="s">
        <v>230</v>
      </c>
      <c r="K14" s="290" t="s">
        <v>230</v>
      </c>
      <c r="L14" s="290" t="s">
        <v>230</v>
      </c>
      <c r="M14" s="290" t="s">
        <v>230</v>
      </c>
      <c r="N14" s="290" t="s">
        <v>230</v>
      </c>
      <c r="O14" s="290" t="s">
        <v>230</v>
      </c>
      <c r="P14" s="290" t="s">
        <v>230</v>
      </c>
      <c r="Q14" s="290" t="s">
        <v>230</v>
      </c>
      <c r="R14" s="409"/>
      <c r="S14" s="301"/>
      <c r="T14" s="235" t="s">
        <v>455</v>
      </c>
      <c r="U14" s="354"/>
    </row>
    <row r="15" spans="6:21" ht="56.25">
      <c r="F15" s="302" t="s">
        <v>2</v>
      </c>
      <c r="G15" s="303" t="s">
        <v>458</v>
      </c>
      <c r="H15" s="290" t="s">
        <v>230</v>
      </c>
      <c r="I15" s="537" t="s">
        <v>1802</v>
      </c>
      <c r="J15" s="290" t="s">
        <v>230</v>
      </c>
      <c r="K15" s="290" t="s">
        <v>230</v>
      </c>
      <c r="L15" s="290" t="s">
        <v>230</v>
      </c>
      <c r="M15" s="290" t="s">
        <v>230</v>
      </c>
      <c r="N15" s="290" t="s">
        <v>230</v>
      </c>
      <c r="O15" s="290" t="s">
        <v>230</v>
      </c>
      <c r="P15" s="290" t="s">
        <v>230</v>
      </c>
      <c r="Q15" s="290" t="s">
        <v>230</v>
      </c>
      <c r="R15" s="409"/>
      <c r="S15" s="301"/>
      <c r="T15" s="235" t="s">
        <v>459</v>
      </c>
      <c r="U15" s="354"/>
    </row>
    <row r="16" spans="6:21" ht="22.5">
      <c r="F16" s="302" t="s">
        <v>11</v>
      </c>
      <c r="G16" s="303" t="s">
        <v>344</v>
      </c>
      <c r="H16" s="290" t="s">
        <v>230</v>
      </c>
      <c r="I16" s="532" t="s">
        <v>1803</v>
      </c>
      <c r="J16" s="290" t="s">
        <v>230</v>
      </c>
      <c r="K16" s="290" t="s">
        <v>230</v>
      </c>
      <c r="L16" s="290" t="s">
        <v>230</v>
      </c>
      <c r="M16" s="290" t="s">
        <v>230</v>
      </c>
      <c r="N16" s="290" t="s">
        <v>230</v>
      </c>
      <c r="O16" s="290" t="s">
        <v>230</v>
      </c>
      <c r="P16" s="290" t="s">
        <v>230</v>
      </c>
      <c r="Q16" s="290" t="s">
        <v>230</v>
      </c>
      <c r="R16" s="409"/>
      <c r="S16" s="301"/>
      <c r="T16" s="235"/>
      <c r="U16" s="354"/>
    </row>
    <row r="17" spans="2:21" ht="22.5">
      <c r="F17" s="302" t="s">
        <v>12</v>
      </c>
      <c r="G17" s="303" t="s">
        <v>460</v>
      </c>
      <c r="H17" s="290" t="s">
        <v>230</v>
      </c>
      <c r="I17" s="520" t="s">
        <v>797</v>
      </c>
      <c r="J17" s="202"/>
      <c r="K17" s="539" t="s">
        <v>797</v>
      </c>
      <c r="L17" s="539" t="s">
        <v>797</v>
      </c>
      <c r="M17" s="539" t="s">
        <v>797</v>
      </c>
      <c r="N17" s="202" t="s">
        <v>773</v>
      </c>
      <c r="O17" s="202" t="s">
        <v>788</v>
      </c>
      <c r="P17" s="202" t="s">
        <v>788</v>
      </c>
      <c r="Q17" s="202" t="s">
        <v>776</v>
      </c>
      <c r="R17" s="409"/>
      <c r="S17" s="301"/>
      <c r="T17" s="235" t="s">
        <v>461</v>
      </c>
      <c r="U17" s="354"/>
    </row>
    <row r="18" spans="2:21" ht="22.5">
      <c r="F18" s="302" t="s">
        <v>27</v>
      </c>
      <c r="G18" s="303" t="s">
        <v>462</v>
      </c>
      <c r="H18" s="290" t="s">
        <v>230</v>
      </c>
      <c r="I18" s="520" t="s">
        <v>791</v>
      </c>
      <c r="J18" s="202"/>
      <c r="K18" s="539" t="s">
        <v>1816</v>
      </c>
      <c r="L18" s="539" t="s">
        <v>1816</v>
      </c>
      <c r="M18" s="539" t="s">
        <v>1816</v>
      </c>
      <c r="N18" s="202" t="s">
        <v>1817</v>
      </c>
      <c r="O18" s="202" t="s">
        <v>802</v>
      </c>
      <c r="P18" s="202" t="s">
        <v>1817</v>
      </c>
      <c r="Q18" s="202" t="s">
        <v>778</v>
      </c>
      <c r="R18" s="409"/>
      <c r="S18" s="301"/>
      <c r="T18" s="235" t="s">
        <v>463</v>
      </c>
      <c r="U18" s="354"/>
    </row>
    <row r="19" spans="2:21" ht="56.25">
      <c r="F19" s="302" t="s">
        <v>28</v>
      </c>
      <c r="G19" s="303" t="s">
        <v>464</v>
      </c>
      <c r="H19" s="290" t="s">
        <v>397</v>
      </c>
      <c r="I19" s="305">
        <f t="shared" ref="I19:Q19" si="0">SUMIF(List06_flag_year,"y",I20:I42)</f>
        <v>102835</v>
      </c>
      <c r="J19" s="305">
        <f t="shared" si="0"/>
        <v>0</v>
      </c>
      <c r="K19" s="305">
        <f t="shared" si="0"/>
        <v>17600</v>
      </c>
      <c r="L19" s="305">
        <f t="shared" si="0"/>
        <v>5200</v>
      </c>
      <c r="M19" s="305">
        <f t="shared" si="0"/>
        <v>5000</v>
      </c>
      <c r="N19" s="305">
        <f t="shared" si="0"/>
        <v>27500</v>
      </c>
      <c r="O19" s="305">
        <f t="shared" si="0"/>
        <v>27500</v>
      </c>
      <c r="P19" s="305">
        <f t="shared" si="0"/>
        <v>1650</v>
      </c>
      <c r="Q19" s="305">
        <f t="shared" si="0"/>
        <v>18385</v>
      </c>
      <c r="R19" s="410"/>
      <c r="S19" s="306"/>
      <c r="T19" s="235" t="s">
        <v>465</v>
      </c>
      <c r="U19" s="355"/>
    </row>
    <row r="20" spans="2:21" ht="33.75" hidden="1">
      <c r="B20" s="602" t="s">
        <v>345</v>
      </c>
      <c r="F20" s="302" t="str">
        <f>B20</f>
        <v>8.0</v>
      </c>
      <c r="G20" s="358"/>
      <c r="H20" s="290" t="s">
        <v>397</v>
      </c>
      <c r="I20" s="305">
        <f t="shared" ref="I20:Q20" si="1">SUM(I21:I22)</f>
        <v>0</v>
      </c>
      <c r="J20" s="305">
        <f t="shared" si="1"/>
        <v>0</v>
      </c>
      <c r="K20" s="305">
        <f t="shared" si="1"/>
        <v>0</v>
      </c>
      <c r="L20" s="305">
        <f t="shared" si="1"/>
        <v>0</v>
      </c>
      <c r="M20" s="305">
        <f t="shared" si="1"/>
        <v>0</v>
      </c>
      <c r="N20" s="305">
        <f t="shared" si="1"/>
        <v>0</v>
      </c>
      <c r="O20" s="305">
        <f t="shared" si="1"/>
        <v>0</v>
      </c>
      <c r="P20" s="305">
        <f t="shared" si="1"/>
        <v>0</v>
      </c>
      <c r="Q20" s="305">
        <f t="shared" si="1"/>
        <v>0</v>
      </c>
      <c r="R20" s="410" t="s">
        <v>57</v>
      </c>
      <c r="S20" s="306"/>
      <c r="T20" s="235" t="s">
        <v>466</v>
      </c>
      <c r="U20" s="355"/>
    </row>
    <row r="21" spans="2:21" ht="45" hidden="1">
      <c r="B21" s="602"/>
      <c r="C21" s="131">
        <v>1</v>
      </c>
      <c r="F21" s="307" t="str">
        <f>B20&amp;"."&amp;C21</f>
        <v>8.0.1</v>
      </c>
      <c r="G21" s="374"/>
      <c r="H21" s="307" t="s">
        <v>397</v>
      </c>
      <c r="I21" s="352"/>
      <c r="J21" s="5"/>
      <c r="K21" s="5"/>
      <c r="L21" s="5"/>
      <c r="M21" s="5"/>
      <c r="N21" s="5"/>
      <c r="O21" s="5"/>
      <c r="P21" s="5"/>
      <c r="Q21" s="5"/>
      <c r="R21" s="410" t="s">
        <v>346</v>
      </c>
      <c r="S21" s="306"/>
      <c r="T21" s="235" t="s">
        <v>467</v>
      </c>
      <c r="U21" s="355"/>
    </row>
    <row r="22" spans="2:21" ht="18.75" hidden="1">
      <c r="B22" s="602"/>
      <c r="F22" s="308"/>
      <c r="G22" s="309" t="s">
        <v>347</v>
      </c>
      <c r="H22" s="310"/>
      <c r="I22" s="311"/>
      <c r="J22" s="311"/>
      <c r="K22" s="311"/>
      <c r="L22" s="311"/>
      <c r="M22" s="311"/>
      <c r="N22" s="311"/>
      <c r="O22" s="311"/>
      <c r="P22" s="311"/>
      <c r="Q22" s="311"/>
      <c r="R22" s="411"/>
      <c r="S22" s="306"/>
      <c r="T22" s="235"/>
      <c r="U22" s="355"/>
    </row>
    <row r="23" spans="2:21" ht="33.75">
      <c r="B23" s="602" t="s">
        <v>348</v>
      </c>
      <c r="D23" s="45"/>
      <c r="F23" s="312" t="str">
        <f>B23</f>
        <v>8.1</v>
      </c>
      <c r="G23" s="358">
        <v>2017</v>
      </c>
      <c r="H23" s="313" t="s">
        <v>397</v>
      </c>
      <c r="I23" s="314">
        <f t="shared" ref="I23:Q23" si="2">SUM(I24:I26)</f>
        <v>27800</v>
      </c>
      <c r="J23" s="305">
        <f t="shared" si="2"/>
        <v>0</v>
      </c>
      <c r="K23" s="305">
        <f t="shared" si="2"/>
        <v>17600</v>
      </c>
      <c r="L23" s="305">
        <f t="shared" si="2"/>
        <v>5200</v>
      </c>
      <c r="M23" s="305">
        <f t="shared" si="2"/>
        <v>5000</v>
      </c>
      <c r="N23" s="305">
        <f t="shared" si="2"/>
        <v>0</v>
      </c>
      <c r="O23" s="305">
        <f t="shared" si="2"/>
        <v>0</v>
      </c>
      <c r="P23" s="305">
        <f t="shared" si="2"/>
        <v>0</v>
      </c>
      <c r="Q23" s="305">
        <f t="shared" si="2"/>
        <v>0</v>
      </c>
      <c r="R23" s="410" t="s">
        <v>57</v>
      </c>
      <c r="S23" s="306"/>
      <c r="T23" s="235" t="s">
        <v>466</v>
      </c>
      <c r="U23" s="355"/>
    </row>
    <row r="24" spans="2:21" ht="45">
      <c r="B24" s="602"/>
      <c r="C24" s="131">
        <v>1</v>
      </c>
      <c r="F24" s="290" t="str">
        <f>B23&amp;"."&amp;C24</f>
        <v>8.1.1</v>
      </c>
      <c r="G24" s="374" t="s">
        <v>473</v>
      </c>
      <c r="H24" s="290" t="s">
        <v>397</v>
      </c>
      <c r="I24" s="352">
        <f>K24+L24+M24+N24+O24+P24+Q24</f>
        <v>19460</v>
      </c>
      <c r="J24" s="5"/>
      <c r="K24" s="5">
        <v>12320</v>
      </c>
      <c r="L24" s="5">
        <v>3640</v>
      </c>
      <c r="M24" s="5">
        <v>3500</v>
      </c>
      <c r="N24" s="5">
        <v>0</v>
      </c>
      <c r="O24" s="5">
        <v>0</v>
      </c>
      <c r="P24" s="5">
        <v>0</v>
      </c>
      <c r="Q24" s="5">
        <v>0</v>
      </c>
      <c r="R24" s="410" t="s">
        <v>346</v>
      </c>
      <c r="S24" s="306"/>
      <c r="T24" s="235" t="s">
        <v>467</v>
      </c>
      <c r="U24" s="355"/>
    </row>
    <row r="25" spans="2:21" ht="45">
      <c r="B25" s="602"/>
      <c r="C25" s="131">
        <v>2</v>
      </c>
      <c r="E25" s="45" t="s">
        <v>1745</v>
      </c>
      <c r="F25" s="307" t="str">
        <f>$B$23&amp;"."&amp;$C$25</f>
        <v>8.1.2</v>
      </c>
      <c r="G25" s="374" t="s">
        <v>476</v>
      </c>
      <c r="H25" s="307" t="s">
        <v>397</v>
      </c>
      <c r="I25" s="352">
        <f>K25+L25+M25+N25+O25+P25+Q25</f>
        <v>8340</v>
      </c>
      <c r="J25" s="5"/>
      <c r="K25" s="5">
        <v>5280</v>
      </c>
      <c r="L25" s="5">
        <v>1560</v>
      </c>
      <c r="M25" s="5">
        <v>1500</v>
      </c>
      <c r="N25" s="5">
        <v>0</v>
      </c>
      <c r="O25" s="5">
        <v>0</v>
      </c>
      <c r="P25" s="5">
        <v>0</v>
      </c>
      <c r="Q25" s="5">
        <v>0</v>
      </c>
      <c r="R25" s="410" t="s">
        <v>346</v>
      </c>
      <c r="S25" s="306"/>
      <c r="T25" s="235" t="s">
        <v>467</v>
      </c>
      <c r="U25" s="355"/>
    </row>
    <row r="26" spans="2:21" ht="18.75">
      <c r="B26" s="602"/>
      <c r="F26" s="315"/>
      <c r="G26" s="309" t="s">
        <v>347</v>
      </c>
      <c r="H26" s="310"/>
      <c r="I26" s="311"/>
      <c r="J26" s="311"/>
      <c r="K26" s="311"/>
      <c r="L26" s="311"/>
      <c r="M26" s="311"/>
      <c r="N26" s="311"/>
      <c r="O26" s="311"/>
      <c r="P26" s="311"/>
      <c r="Q26" s="311"/>
      <c r="R26" s="411"/>
      <c r="S26" s="306"/>
      <c r="T26" s="235"/>
      <c r="U26" s="355"/>
    </row>
    <row r="27" spans="2:21" ht="33.75">
      <c r="B27" s="602" t="s">
        <v>1755</v>
      </c>
      <c r="D27" s="45" t="s">
        <v>1745</v>
      </c>
      <c r="F27" s="302" t="str">
        <f>B27</f>
        <v>8.2</v>
      </c>
      <c r="G27" s="358">
        <v>2018</v>
      </c>
      <c r="H27" s="290" t="s">
        <v>397</v>
      </c>
      <c r="I27" s="305">
        <f t="shared" ref="I27:Q27" si="3">SUM(I28:I30)</f>
        <v>18385</v>
      </c>
      <c r="J27" s="305">
        <f t="shared" si="3"/>
        <v>0</v>
      </c>
      <c r="K27" s="305">
        <f t="shared" si="3"/>
        <v>0</v>
      </c>
      <c r="L27" s="305">
        <f t="shared" si="3"/>
        <v>0</v>
      </c>
      <c r="M27" s="305">
        <f t="shared" si="3"/>
        <v>0</v>
      </c>
      <c r="N27" s="305">
        <f t="shared" si="3"/>
        <v>18385</v>
      </c>
      <c r="O27" s="305">
        <f t="shared" si="3"/>
        <v>0</v>
      </c>
      <c r="P27" s="305">
        <f t="shared" si="3"/>
        <v>0</v>
      </c>
      <c r="Q27" s="305">
        <f t="shared" si="3"/>
        <v>0</v>
      </c>
      <c r="R27" s="410" t="s">
        <v>57</v>
      </c>
      <c r="S27" s="306"/>
      <c r="T27" s="235" t="s">
        <v>466</v>
      </c>
      <c r="U27" s="355"/>
    </row>
    <row r="28" spans="2:21" ht="45">
      <c r="B28" s="602"/>
      <c r="C28" s="131">
        <v>1</v>
      </c>
      <c r="F28" s="307" t="str">
        <f>B27&amp;"."&amp;C28</f>
        <v>8.2.1</v>
      </c>
      <c r="G28" s="374" t="s">
        <v>473</v>
      </c>
      <c r="H28" s="307" t="s">
        <v>397</v>
      </c>
      <c r="I28" s="352">
        <f>K28+L28+M28+N28+O28+P28+Q28</f>
        <v>12869.5</v>
      </c>
      <c r="J28" s="5"/>
      <c r="K28" s="5">
        <v>0</v>
      </c>
      <c r="L28" s="5">
        <v>0</v>
      </c>
      <c r="M28" s="5">
        <v>0</v>
      </c>
      <c r="N28" s="5">
        <v>12869.5</v>
      </c>
      <c r="O28" s="5">
        <v>0</v>
      </c>
      <c r="P28" s="5">
        <v>0</v>
      </c>
      <c r="Q28" s="5">
        <v>0</v>
      </c>
      <c r="R28" s="410" t="s">
        <v>346</v>
      </c>
      <c r="S28" s="306"/>
      <c r="T28" s="235" t="s">
        <v>467</v>
      </c>
      <c r="U28" s="355"/>
    </row>
    <row r="29" spans="2:21" ht="45">
      <c r="B29" s="602"/>
      <c r="C29" s="131">
        <v>2</v>
      </c>
      <c r="E29" s="45" t="s">
        <v>1745</v>
      </c>
      <c r="F29" s="307" t="str">
        <f>$B$27&amp;"."&amp;$C$29</f>
        <v>8.2.2</v>
      </c>
      <c r="G29" s="374" t="s">
        <v>476</v>
      </c>
      <c r="H29" s="307" t="s">
        <v>397</v>
      </c>
      <c r="I29" s="352">
        <f>K29+L29+M29+N29+O29+P29+Q29</f>
        <v>5515.5</v>
      </c>
      <c r="J29" s="5"/>
      <c r="K29" s="5">
        <v>0</v>
      </c>
      <c r="L29" s="5">
        <v>0</v>
      </c>
      <c r="M29" s="5">
        <v>0</v>
      </c>
      <c r="N29" s="5">
        <v>5515.5</v>
      </c>
      <c r="O29" s="5">
        <v>0</v>
      </c>
      <c r="P29" s="5">
        <v>0</v>
      </c>
      <c r="Q29" s="5">
        <v>0</v>
      </c>
      <c r="R29" s="410" t="s">
        <v>346</v>
      </c>
      <c r="S29" s="306"/>
      <c r="T29" s="235" t="s">
        <v>467</v>
      </c>
      <c r="U29" s="355"/>
    </row>
    <row r="30" spans="2:21" ht="18.75">
      <c r="B30" s="602"/>
      <c r="F30" s="308"/>
      <c r="G30" s="309" t="s">
        <v>347</v>
      </c>
      <c r="H30" s="310"/>
      <c r="I30" s="311"/>
      <c r="J30" s="311"/>
      <c r="K30" s="311"/>
      <c r="L30" s="311"/>
      <c r="M30" s="311"/>
      <c r="N30" s="311"/>
      <c r="O30" s="311"/>
      <c r="P30" s="311"/>
      <c r="Q30" s="311"/>
      <c r="R30" s="411"/>
      <c r="S30" s="306"/>
      <c r="T30" s="235"/>
      <c r="U30" s="355"/>
    </row>
    <row r="31" spans="2:21" ht="33.75">
      <c r="B31" s="602" t="s">
        <v>1756</v>
      </c>
      <c r="D31" s="45" t="s">
        <v>1745</v>
      </c>
      <c r="F31" s="302" t="str">
        <f>B31</f>
        <v>8.3</v>
      </c>
      <c r="G31" s="358">
        <v>2019</v>
      </c>
      <c r="H31" s="290" t="s">
        <v>397</v>
      </c>
      <c r="I31" s="305">
        <f t="shared" ref="I31:Q31" si="4">SUM(I32:I34)</f>
        <v>20035</v>
      </c>
      <c r="J31" s="305">
        <f t="shared" si="4"/>
        <v>0</v>
      </c>
      <c r="K31" s="305">
        <f t="shared" si="4"/>
        <v>0</v>
      </c>
      <c r="L31" s="305">
        <f t="shared" si="4"/>
        <v>0</v>
      </c>
      <c r="M31" s="305">
        <f t="shared" si="4"/>
        <v>0</v>
      </c>
      <c r="N31" s="305">
        <f t="shared" si="4"/>
        <v>9115</v>
      </c>
      <c r="O31" s="305">
        <f t="shared" si="4"/>
        <v>9270</v>
      </c>
      <c r="P31" s="305">
        <f t="shared" si="4"/>
        <v>1650</v>
      </c>
      <c r="Q31" s="305">
        <f t="shared" si="4"/>
        <v>0</v>
      </c>
      <c r="R31" s="410" t="s">
        <v>57</v>
      </c>
      <c r="S31" s="306"/>
      <c r="T31" s="235" t="s">
        <v>466</v>
      </c>
      <c r="U31" s="355"/>
    </row>
    <row r="32" spans="2:21" ht="45">
      <c r="B32" s="602"/>
      <c r="C32" s="131">
        <v>1</v>
      </c>
      <c r="F32" s="307" t="str">
        <f>B31&amp;"."&amp;C32</f>
        <v>8.3.1</v>
      </c>
      <c r="G32" s="374" t="s">
        <v>473</v>
      </c>
      <c r="H32" s="307" t="s">
        <v>397</v>
      </c>
      <c r="I32" s="352">
        <f>K32+L32+M32+N32+O32+P32+Q32</f>
        <v>14024.5</v>
      </c>
      <c r="J32" s="5"/>
      <c r="K32" s="5">
        <v>0</v>
      </c>
      <c r="L32" s="5">
        <v>0</v>
      </c>
      <c r="M32" s="5">
        <v>0</v>
      </c>
      <c r="N32" s="5">
        <v>6380.5</v>
      </c>
      <c r="O32" s="5">
        <v>6489</v>
      </c>
      <c r="P32" s="5">
        <v>1155</v>
      </c>
      <c r="Q32" s="5">
        <v>0</v>
      </c>
      <c r="R32" s="410" t="s">
        <v>346</v>
      </c>
      <c r="S32" s="306"/>
      <c r="T32" s="235" t="s">
        <v>467</v>
      </c>
      <c r="U32" s="355"/>
    </row>
    <row r="33" spans="1:21" ht="45">
      <c r="B33" s="602"/>
      <c r="C33" s="131">
        <v>2</v>
      </c>
      <c r="E33" s="45" t="s">
        <v>1745</v>
      </c>
      <c r="F33" s="307" t="str">
        <f>$B$31&amp;"."&amp;$C$33</f>
        <v>8.3.2</v>
      </c>
      <c r="G33" s="374" t="s">
        <v>476</v>
      </c>
      <c r="H33" s="307" t="s">
        <v>397</v>
      </c>
      <c r="I33" s="352">
        <f>K33+L33+M33+N33+O33+P33+Q33</f>
        <v>6010.5</v>
      </c>
      <c r="J33" s="5"/>
      <c r="K33" s="5">
        <v>0</v>
      </c>
      <c r="L33" s="5">
        <v>0</v>
      </c>
      <c r="M33" s="5">
        <v>0</v>
      </c>
      <c r="N33" s="5">
        <v>2734.5</v>
      </c>
      <c r="O33" s="5">
        <v>2781</v>
      </c>
      <c r="P33" s="5">
        <v>495</v>
      </c>
      <c r="Q33" s="5">
        <v>0</v>
      </c>
      <c r="R33" s="410" t="s">
        <v>346</v>
      </c>
      <c r="S33" s="306"/>
      <c r="T33" s="235" t="s">
        <v>467</v>
      </c>
      <c r="U33" s="355"/>
    </row>
    <row r="34" spans="1:21" ht="18.75">
      <c r="B34" s="602"/>
      <c r="F34" s="308"/>
      <c r="G34" s="309" t="s">
        <v>347</v>
      </c>
      <c r="H34" s="310"/>
      <c r="I34" s="311"/>
      <c r="J34" s="311"/>
      <c r="K34" s="311"/>
      <c r="L34" s="311"/>
      <c r="M34" s="311"/>
      <c r="N34" s="311"/>
      <c r="O34" s="311"/>
      <c r="P34" s="311"/>
      <c r="Q34" s="311"/>
      <c r="R34" s="411"/>
      <c r="S34" s="306"/>
      <c r="T34" s="235"/>
      <c r="U34" s="355"/>
    </row>
    <row r="35" spans="1:21" ht="33.75">
      <c r="B35" s="602" t="s">
        <v>1757</v>
      </c>
      <c r="D35" s="45" t="s">
        <v>1745</v>
      </c>
      <c r="F35" s="302" t="str">
        <f>B35</f>
        <v>8.4</v>
      </c>
      <c r="G35" s="358">
        <v>2020</v>
      </c>
      <c r="H35" s="290" t="s">
        <v>397</v>
      </c>
      <c r="I35" s="305">
        <f t="shared" ref="I35:Q35" si="5">SUM(I36:I38)</f>
        <v>18230</v>
      </c>
      <c r="J35" s="305">
        <f t="shared" si="5"/>
        <v>0</v>
      </c>
      <c r="K35" s="305">
        <f t="shared" si="5"/>
        <v>0</v>
      </c>
      <c r="L35" s="305">
        <f t="shared" si="5"/>
        <v>0</v>
      </c>
      <c r="M35" s="305">
        <f t="shared" si="5"/>
        <v>0</v>
      </c>
      <c r="N35" s="305">
        <f t="shared" si="5"/>
        <v>0</v>
      </c>
      <c r="O35" s="305">
        <f t="shared" si="5"/>
        <v>18230</v>
      </c>
      <c r="P35" s="305">
        <f t="shared" si="5"/>
        <v>0</v>
      </c>
      <c r="Q35" s="305">
        <f t="shared" si="5"/>
        <v>0</v>
      </c>
      <c r="R35" s="410" t="s">
        <v>57</v>
      </c>
      <c r="S35" s="306"/>
      <c r="T35" s="235" t="s">
        <v>466</v>
      </c>
      <c r="U35" s="355"/>
    </row>
    <row r="36" spans="1:21" ht="45">
      <c r="B36" s="602"/>
      <c r="C36" s="131">
        <v>1</v>
      </c>
      <c r="F36" s="307" t="str">
        <f>B35&amp;"."&amp;C36</f>
        <v>8.4.1</v>
      </c>
      <c r="G36" s="374" t="s">
        <v>473</v>
      </c>
      <c r="H36" s="307" t="s">
        <v>397</v>
      </c>
      <c r="I36" s="352">
        <f>K36+L36+M36+N36+O36+P36+Q36</f>
        <v>12761</v>
      </c>
      <c r="J36" s="5"/>
      <c r="K36" s="5">
        <v>0</v>
      </c>
      <c r="L36" s="5">
        <v>0</v>
      </c>
      <c r="M36" s="5">
        <v>0</v>
      </c>
      <c r="N36" s="5">
        <v>0</v>
      </c>
      <c r="O36" s="5">
        <v>12761</v>
      </c>
      <c r="P36" s="5">
        <v>0</v>
      </c>
      <c r="Q36" s="5">
        <v>0</v>
      </c>
      <c r="R36" s="410" t="s">
        <v>346</v>
      </c>
      <c r="S36" s="306"/>
      <c r="T36" s="235" t="s">
        <v>467</v>
      </c>
      <c r="U36" s="355"/>
    </row>
    <row r="37" spans="1:21" ht="45">
      <c r="B37" s="602"/>
      <c r="C37" s="131">
        <v>2</v>
      </c>
      <c r="E37" s="45" t="s">
        <v>1745</v>
      </c>
      <c r="F37" s="307" t="str">
        <f>$B$35&amp;"."&amp;$C$37</f>
        <v>8.4.2</v>
      </c>
      <c r="G37" s="374" t="s">
        <v>476</v>
      </c>
      <c r="H37" s="307" t="s">
        <v>397</v>
      </c>
      <c r="I37" s="352">
        <f>K37+L37+M37+N37+O37+P37+Q37</f>
        <v>5469</v>
      </c>
      <c r="J37" s="5"/>
      <c r="K37" s="5">
        <v>0</v>
      </c>
      <c r="L37" s="5">
        <v>0</v>
      </c>
      <c r="M37" s="5">
        <v>0</v>
      </c>
      <c r="N37" s="5">
        <v>0</v>
      </c>
      <c r="O37" s="5">
        <v>5469</v>
      </c>
      <c r="P37" s="5">
        <v>0</v>
      </c>
      <c r="Q37" s="5">
        <v>0</v>
      </c>
      <c r="R37" s="410" t="s">
        <v>346</v>
      </c>
      <c r="S37" s="306"/>
      <c r="T37" s="235" t="s">
        <v>467</v>
      </c>
      <c r="U37" s="355"/>
    </row>
    <row r="38" spans="1:21" ht="18.75">
      <c r="B38" s="602"/>
      <c r="F38" s="308"/>
      <c r="G38" s="309" t="s">
        <v>347</v>
      </c>
      <c r="H38" s="310"/>
      <c r="I38" s="311"/>
      <c r="J38" s="311"/>
      <c r="K38" s="311"/>
      <c r="L38" s="311"/>
      <c r="M38" s="311"/>
      <c r="N38" s="311"/>
      <c r="O38" s="311"/>
      <c r="P38" s="311"/>
      <c r="Q38" s="311"/>
      <c r="R38" s="411"/>
      <c r="S38" s="306"/>
      <c r="T38" s="235"/>
      <c r="U38" s="355"/>
    </row>
    <row r="39" spans="1:21" ht="33.75">
      <c r="B39" s="602" t="s">
        <v>1758</v>
      </c>
      <c r="D39" s="45" t="s">
        <v>1745</v>
      </c>
      <c r="F39" s="302" t="str">
        <f>B39</f>
        <v>8.5</v>
      </c>
      <c r="G39" s="358">
        <v>2021</v>
      </c>
      <c r="H39" s="290" t="s">
        <v>397</v>
      </c>
      <c r="I39" s="305">
        <f t="shared" ref="I39:Q39" si="6">SUM(I40:I41)</f>
        <v>18385</v>
      </c>
      <c r="J39" s="305">
        <f t="shared" si="6"/>
        <v>0</v>
      </c>
      <c r="K39" s="305">
        <f t="shared" si="6"/>
        <v>0</v>
      </c>
      <c r="L39" s="305">
        <f t="shared" si="6"/>
        <v>0</v>
      </c>
      <c r="M39" s="305">
        <f t="shared" si="6"/>
        <v>0</v>
      </c>
      <c r="N39" s="305">
        <f t="shared" si="6"/>
        <v>0</v>
      </c>
      <c r="O39" s="305">
        <f t="shared" si="6"/>
        <v>0</v>
      </c>
      <c r="P39" s="305">
        <f t="shared" si="6"/>
        <v>0</v>
      </c>
      <c r="Q39" s="305">
        <f t="shared" si="6"/>
        <v>18385</v>
      </c>
      <c r="R39" s="410" t="s">
        <v>57</v>
      </c>
      <c r="S39" s="306"/>
      <c r="T39" s="235" t="s">
        <v>466</v>
      </c>
      <c r="U39" s="355"/>
    </row>
    <row r="40" spans="1:21" ht="45">
      <c r="B40" s="602"/>
      <c r="C40" s="131">
        <v>1</v>
      </c>
      <c r="F40" s="307" t="str">
        <f>B39&amp;"."&amp;C40</f>
        <v>8.5.1</v>
      </c>
      <c r="G40" s="374" t="s">
        <v>473</v>
      </c>
      <c r="H40" s="307" t="s">
        <v>397</v>
      </c>
      <c r="I40" s="352">
        <f>K40+L40+M40+N40+O40+P40+Q40</f>
        <v>18385</v>
      </c>
      <c r="J40" s="5"/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18385</v>
      </c>
      <c r="R40" s="410" t="s">
        <v>346</v>
      </c>
      <c r="S40" s="306"/>
      <c r="T40" s="235" t="s">
        <v>467</v>
      </c>
      <c r="U40" s="355"/>
    </row>
    <row r="41" spans="1:21" ht="18.75">
      <c r="B41" s="602"/>
      <c r="F41" s="308"/>
      <c r="G41" s="309" t="s">
        <v>347</v>
      </c>
      <c r="H41" s="310"/>
      <c r="I41" s="311"/>
      <c r="J41" s="311"/>
      <c r="K41" s="311"/>
      <c r="L41" s="311"/>
      <c r="M41" s="311"/>
      <c r="N41" s="311"/>
      <c r="O41" s="311"/>
      <c r="P41" s="311"/>
      <c r="Q41" s="311"/>
      <c r="R41" s="411"/>
      <c r="S41" s="306"/>
      <c r="T41" s="235"/>
      <c r="U41" s="355"/>
    </row>
    <row r="42" spans="1:21" ht="18.75">
      <c r="F42" s="315"/>
      <c r="G42" s="363" t="s">
        <v>349</v>
      </c>
      <c r="H42" s="363"/>
      <c r="I42" s="362"/>
      <c r="J42" s="362"/>
      <c r="K42" s="362"/>
      <c r="L42" s="362"/>
      <c r="M42" s="362"/>
      <c r="N42" s="362"/>
      <c r="O42" s="362"/>
      <c r="P42" s="362"/>
      <c r="Q42" s="362"/>
      <c r="R42" s="411"/>
      <c r="S42" s="317"/>
      <c r="T42" s="235"/>
      <c r="U42" s="355"/>
    </row>
    <row r="43" spans="1:21" ht="18.75">
      <c r="F43" s="238" t="s">
        <v>328</v>
      </c>
      <c r="G43" s="192" t="s">
        <v>350</v>
      </c>
      <c r="H43" s="191" t="s">
        <v>230</v>
      </c>
      <c r="I43" s="191" t="s">
        <v>230</v>
      </c>
      <c r="J43" s="191" t="s">
        <v>230</v>
      </c>
      <c r="K43" s="191" t="s">
        <v>230</v>
      </c>
      <c r="L43" s="191" t="s">
        <v>230</v>
      </c>
      <c r="M43" s="191" t="s">
        <v>230</v>
      </c>
      <c r="N43" s="191" t="s">
        <v>230</v>
      </c>
      <c r="O43" s="191" t="s">
        <v>230</v>
      </c>
      <c r="P43" s="191" t="s">
        <v>230</v>
      </c>
      <c r="Q43" s="191" t="s">
        <v>230</v>
      </c>
      <c r="R43" s="412"/>
      <c r="S43" s="317"/>
      <c r="T43" s="235"/>
      <c r="U43" s="355"/>
    </row>
    <row r="44" spans="1:21" ht="18.75">
      <c r="A44" s="169"/>
      <c r="B44" s="169"/>
      <c r="F44" s="238" t="s">
        <v>351</v>
      </c>
      <c r="G44" s="7" t="s">
        <v>352</v>
      </c>
      <c r="H44" s="191" t="s">
        <v>230</v>
      </c>
      <c r="I44" s="191" t="s">
        <v>230</v>
      </c>
      <c r="J44" s="191" t="s">
        <v>230</v>
      </c>
      <c r="K44" s="191" t="s">
        <v>230</v>
      </c>
      <c r="L44" s="191" t="s">
        <v>230</v>
      </c>
      <c r="M44" s="191" t="s">
        <v>230</v>
      </c>
      <c r="N44" s="191" t="s">
        <v>230</v>
      </c>
      <c r="O44" s="191" t="s">
        <v>230</v>
      </c>
      <c r="P44" s="191" t="s">
        <v>230</v>
      </c>
      <c r="Q44" s="191" t="s">
        <v>230</v>
      </c>
      <c r="R44" s="412"/>
      <c r="S44" s="317"/>
      <c r="T44" s="235"/>
      <c r="U44" s="355"/>
    </row>
    <row r="45" spans="1:21" ht="18.75">
      <c r="A45" s="169"/>
      <c r="B45" s="169"/>
      <c r="F45" s="238" t="s">
        <v>354</v>
      </c>
      <c r="G45" s="6" t="s">
        <v>355</v>
      </c>
      <c r="H45" s="191" t="s">
        <v>353</v>
      </c>
      <c r="I45" s="369"/>
      <c r="J45" s="369"/>
      <c r="K45" s="369"/>
      <c r="L45" s="369"/>
      <c r="M45" s="369"/>
      <c r="N45" s="369"/>
      <c r="O45" s="369"/>
      <c r="P45" s="369"/>
      <c r="Q45" s="369"/>
      <c r="R45" s="412"/>
      <c r="S45" s="317"/>
      <c r="T45" s="235"/>
      <c r="U45" s="355"/>
    </row>
    <row r="46" spans="1:21" ht="18.75">
      <c r="A46" s="169"/>
      <c r="B46" s="169"/>
      <c r="F46" s="238" t="s">
        <v>356</v>
      </c>
      <c r="G46" s="6" t="s">
        <v>357</v>
      </c>
      <c r="H46" s="191" t="s">
        <v>353</v>
      </c>
      <c r="I46" s="369"/>
      <c r="J46" s="369"/>
      <c r="K46" s="369"/>
      <c r="L46" s="369"/>
      <c r="M46" s="369"/>
      <c r="N46" s="369"/>
      <c r="O46" s="369"/>
      <c r="P46" s="369"/>
      <c r="Q46" s="369"/>
      <c r="R46" s="412"/>
      <c r="S46" s="317"/>
      <c r="T46" s="235"/>
      <c r="U46" s="355"/>
    </row>
    <row r="47" spans="1:21" ht="18.75">
      <c r="A47" s="169"/>
      <c r="B47" s="169"/>
      <c r="F47" s="238" t="s">
        <v>358</v>
      </c>
      <c r="G47" s="7" t="s">
        <v>359</v>
      </c>
      <c r="H47" s="191" t="s">
        <v>230</v>
      </c>
      <c r="I47" s="191" t="s">
        <v>230</v>
      </c>
      <c r="J47" s="191" t="s">
        <v>230</v>
      </c>
      <c r="K47" s="191" t="s">
        <v>230</v>
      </c>
      <c r="L47" s="191" t="s">
        <v>230</v>
      </c>
      <c r="M47" s="191" t="s">
        <v>230</v>
      </c>
      <c r="N47" s="191" t="s">
        <v>230</v>
      </c>
      <c r="O47" s="191" t="s">
        <v>230</v>
      </c>
      <c r="P47" s="191" t="s">
        <v>230</v>
      </c>
      <c r="Q47" s="191" t="s">
        <v>230</v>
      </c>
      <c r="R47" s="412"/>
      <c r="S47" s="317"/>
      <c r="T47" s="235"/>
      <c r="U47" s="328"/>
    </row>
    <row r="48" spans="1:21" ht="22.5">
      <c r="A48" s="169"/>
      <c r="B48" s="169"/>
      <c r="F48" s="238" t="s">
        <v>360</v>
      </c>
      <c r="G48" s="6" t="s">
        <v>355</v>
      </c>
      <c r="H48" s="191" t="s">
        <v>481</v>
      </c>
      <c r="I48" s="369"/>
      <c r="J48" s="369"/>
      <c r="K48" s="369"/>
      <c r="L48" s="369"/>
      <c r="M48" s="369"/>
      <c r="N48" s="369"/>
      <c r="O48" s="369"/>
      <c r="P48" s="369"/>
      <c r="Q48" s="369"/>
      <c r="R48" s="412"/>
      <c r="S48" s="317"/>
      <c r="T48" s="235" t="s">
        <v>485</v>
      </c>
      <c r="U48" s="328"/>
    </row>
    <row r="49" spans="1:21" ht="22.5">
      <c r="A49" s="169"/>
      <c r="B49" s="169"/>
      <c r="F49" s="238" t="s">
        <v>361</v>
      </c>
      <c r="G49" s="6" t="s">
        <v>357</v>
      </c>
      <c r="H49" s="191" t="s">
        <v>481</v>
      </c>
      <c r="I49" s="369"/>
      <c r="J49" s="369"/>
      <c r="K49" s="369"/>
      <c r="L49" s="369"/>
      <c r="M49" s="369"/>
      <c r="N49" s="369"/>
      <c r="O49" s="369"/>
      <c r="P49" s="369"/>
      <c r="Q49" s="369"/>
      <c r="R49" s="412"/>
      <c r="S49" s="317"/>
      <c r="T49" s="235" t="s">
        <v>687</v>
      </c>
      <c r="U49" s="328"/>
    </row>
    <row r="50" spans="1:21" ht="22.5">
      <c r="A50" s="169"/>
      <c r="B50" s="169"/>
      <c r="F50" s="238" t="s">
        <v>362</v>
      </c>
      <c r="G50" s="7" t="s">
        <v>363</v>
      </c>
      <c r="H50" s="191" t="s">
        <v>230</v>
      </c>
      <c r="I50" s="191" t="s">
        <v>230</v>
      </c>
      <c r="J50" s="191" t="s">
        <v>230</v>
      </c>
      <c r="K50" s="191" t="s">
        <v>230</v>
      </c>
      <c r="L50" s="191" t="s">
        <v>230</v>
      </c>
      <c r="M50" s="191" t="s">
        <v>230</v>
      </c>
      <c r="N50" s="191" t="s">
        <v>230</v>
      </c>
      <c r="O50" s="191" t="s">
        <v>230</v>
      </c>
      <c r="P50" s="191" t="s">
        <v>230</v>
      </c>
      <c r="Q50" s="191" t="s">
        <v>230</v>
      </c>
      <c r="R50" s="412"/>
      <c r="S50" s="317"/>
      <c r="T50" s="235"/>
      <c r="U50" s="328"/>
    </row>
    <row r="51" spans="1:21" ht="18.75">
      <c r="A51" s="169"/>
      <c r="B51" s="169"/>
      <c r="F51" s="238" t="s">
        <v>364</v>
      </c>
      <c r="G51" s="6" t="s">
        <v>355</v>
      </c>
      <c r="H51" s="191" t="s">
        <v>482</v>
      </c>
      <c r="I51" s="369"/>
      <c r="J51" s="369"/>
      <c r="K51" s="369"/>
      <c r="L51" s="369"/>
      <c r="M51" s="369"/>
      <c r="N51" s="369"/>
      <c r="O51" s="369"/>
      <c r="P51" s="369"/>
      <c r="Q51" s="369"/>
      <c r="R51" s="412"/>
      <c r="S51" s="317"/>
      <c r="T51" s="235" t="s">
        <v>486</v>
      </c>
      <c r="U51" s="328"/>
    </row>
    <row r="52" spans="1:21" ht="18.75">
      <c r="A52" s="169"/>
      <c r="B52" s="169"/>
      <c r="F52" s="238" t="s">
        <v>365</v>
      </c>
      <c r="G52" s="6" t="s">
        <v>357</v>
      </c>
      <c r="H52" s="191" t="s">
        <v>482</v>
      </c>
      <c r="I52" s="369"/>
      <c r="J52" s="369"/>
      <c r="K52" s="369"/>
      <c r="L52" s="369"/>
      <c r="M52" s="369"/>
      <c r="N52" s="369"/>
      <c r="O52" s="369"/>
      <c r="P52" s="369"/>
      <c r="Q52" s="369"/>
      <c r="R52" s="412"/>
      <c r="S52" s="317"/>
      <c r="T52" s="235" t="s">
        <v>487</v>
      </c>
      <c r="U52" s="328"/>
    </row>
    <row r="53" spans="1:21" ht="18.75">
      <c r="A53" s="169"/>
      <c r="B53" s="169"/>
      <c r="F53" s="238" t="s">
        <v>366</v>
      </c>
      <c r="G53" s="7" t="s">
        <v>483</v>
      </c>
      <c r="H53" s="191" t="s">
        <v>230</v>
      </c>
      <c r="I53" s="191" t="s">
        <v>230</v>
      </c>
      <c r="J53" s="191" t="s">
        <v>230</v>
      </c>
      <c r="K53" s="191" t="s">
        <v>230</v>
      </c>
      <c r="L53" s="191" t="s">
        <v>230</v>
      </c>
      <c r="M53" s="191" t="s">
        <v>230</v>
      </c>
      <c r="N53" s="191" t="s">
        <v>230</v>
      </c>
      <c r="O53" s="191" t="s">
        <v>230</v>
      </c>
      <c r="P53" s="191" t="s">
        <v>230</v>
      </c>
      <c r="Q53" s="191" t="s">
        <v>230</v>
      </c>
      <c r="R53" s="412"/>
      <c r="S53" s="317"/>
      <c r="T53" s="235"/>
      <c r="U53" s="328"/>
    </row>
    <row r="54" spans="1:21" ht="18.75">
      <c r="A54" s="169"/>
      <c r="B54" s="169"/>
      <c r="F54" s="238" t="s">
        <v>368</v>
      </c>
      <c r="G54" s="6" t="s">
        <v>355</v>
      </c>
      <c r="H54" s="191" t="s">
        <v>367</v>
      </c>
      <c r="I54" s="369">
        <v>11.4</v>
      </c>
      <c r="J54" s="369"/>
      <c r="K54" s="369">
        <v>11.4</v>
      </c>
      <c r="L54" s="369">
        <v>11.4</v>
      </c>
      <c r="M54" s="369">
        <v>11.4</v>
      </c>
      <c r="N54" s="369">
        <v>11.4</v>
      </c>
      <c r="O54" s="369">
        <v>11.4</v>
      </c>
      <c r="P54" s="369">
        <v>11.4</v>
      </c>
      <c r="Q54" s="369">
        <v>11.4</v>
      </c>
      <c r="R54" s="412"/>
      <c r="S54" s="317"/>
      <c r="T54" s="235" t="s">
        <v>688</v>
      </c>
      <c r="U54" s="328"/>
    </row>
    <row r="55" spans="1:21" ht="18.75">
      <c r="A55" s="169"/>
      <c r="B55" s="169"/>
      <c r="F55" s="238" t="s">
        <v>369</v>
      </c>
      <c r="G55" s="6" t="s">
        <v>357</v>
      </c>
      <c r="H55" s="191" t="s">
        <v>367</v>
      </c>
      <c r="I55" s="369">
        <v>15.3</v>
      </c>
      <c r="J55" s="369"/>
      <c r="K55" s="369">
        <v>15.3</v>
      </c>
      <c r="L55" s="369">
        <v>15.3</v>
      </c>
      <c r="M55" s="369">
        <v>15.3</v>
      </c>
      <c r="N55" s="369">
        <v>15.3</v>
      </c>
      <c r="O55" s="369">
        <v>15.3</v>
      </c>
      <c r="P55" s="369">
        <v>15.3</v>
      </c>
      <c r="Q55" s="369">
        <v>15.3</v>
      </c>
      <c r="R55" s="412"/>
      <c r="S55" s="317"/>
      <c r="T55" s="235" t="s">
        <v>689</v>
      </c>
      <c r="U55" s="328"/>
    </row>
    <row r="56" spans="1:21" ht="18.75">
      <c r="A56" s="169"/>
      <c r="B56" s="169"/>
      <c r="F56" s="238" t="s">
        <v>370</v>
      </c>
      <c r="G56" s="7" t="s">
        <v>690</v>
      </c>
      <c r="H56" s="191" t="s">
        <v>230</v>
      </c>
      <c r="I56" s="191" t="s">
        <v>230</v>
      </c>
      <c r="J56" s="191" t="s">
        <v>230</v>
      </c>
      <c r="K56" s="191" t="s">
        <v>230</v>
      </c>
      <c r="L56" s="191" t="s">
        <v>230</v>
      </c>
      <c r="M56" s="191" t="s">
        <v>230</v>
      </c>
      <c r="N56" s="191" t="s">
        <v>230</v>
      </c>
      <c r="O56" s="191" t="s">
        <v>230</v>
      </c>
      <c r="P56" s="191" t="s">
        <v>230</v>
      </c>
      <c r="Q56" s="191" t="s">
        <v>230</v>
      </c>
      <c r="R56" s="412"/>
      <c r="S56" s="317"/>
      <c r="T56" s="235"/>
      <c r="U56" s="328"/>
    </row>
    <row r="57" spans="1:21" ht="18.75">
      <c r="A57" s="169"/>
      <c r="B57" s="169"/>
      <c r="F57" s="238" t="s">
        <v>371</v>
      </c>
      <c r="G57" s="6" t="s">
        <v>355</v>
      </c>
      <c r="H57" s="191" t="s">
        <v>691</v>
      </c>
      <c r="I57" s="369"/>
      <c r="J57" s="369"/>
      <c r="K57" s="369"/>
      <c r="L57" s="369"/>
      <c r="M57" s="369"/>
      <c r="N57" s="369"/>
      <c r="O57" s="369"/>
      <c r="P57" s="369"/>
      <c r="Q57" s="369"/>
      <c r="R57" s="412"/>
      <c r="S57" s="317"/>
      <c r="T57" s="235" t="s">
        <v>693</v>
      </c>
      <c r="U57" s="328"/>
    </row>
    <row r="58" spans="1:21" ht="18.75">
      <c r="A58" s="169"/>
      <c r="B58" s="169"/>
      <c r="F58" s="238" t="s">
        <v>372</v>
      </c>
      <c r="G58" s="6" t="s">
        <v>357</v>
      </c>
      <c r="H58" s="191" t="s">
        <v>691</v>
      </c>
      <c r="I58" s="369"/>
      <c r="J58" s="369"/>
      <c r="K58" s="369"/>
      <c r="L58" s="369"/>
      <c r="M58" s="369"/>
      <c r="N58" s="369"/>
      <c r="O58" s="369"/>
      <c r="P58" s="369"/>
      <c r="Q58" s="369"/>
      <c r="R58" s="412"/>
      <c r="S58" s="317"/>
      <c r="T58" s="235" t="s">
        <v>694</v>
      </c>
      <c r="U58" s="328"/>
    </row>
    <row r="59" spans="1:21" ht="18.75">
      <c r="A59" s="169"/>
      <c r="B59" s="169"/>
      <c r="F59" s="238" t="s">
        <v>373</v>
      </c>
      <c r="G59" s="7" t="s">
        <v>692</v>
      </c>
      <c r="H59" s="191" t="s">
        <v>230</v>
      </c>
      <c r="I59" s="191" t="s">
        <v>230</v>
      </c>
      <c r="J59" s="191" t="s">
        <v>230</v>
      </c>
      <c r="K59" s="191" t="s">
        <v>230</v>
      </c>
      <c r="L59" s="191" t="s">
        <v>230</v>
      </c>
      <c r="M59" s="191" t="s">
        <v>230</v>
      </c>
      <c r="N59" s="191" t="s">
        <v>230</v>
      </c>
      <c r="O59" s="191" t="s">
        <v>230</v>
      </c>
      <c r="P59" s="191" t="s">
        <v>230</v>
      </c>
      <c r="Q59" s="191" t="s">
        <v>230</v>
      </c>
      <c r="R59" s="412"/>
      <c r="S59" s="317"/>
      <c r="T59" s="235"/>
      <c r="U59" s="328"/>
    </row>
    <row r="60" spans="1:21" ht="18.75">
      <c r="A60" s="169"/>
      <c r="B60" s="169"/>
      <c r="F60" s="238" t="s">
        <v>374</v>
      </c>
      <c r="G60" s="6" t="s">
        <v>355</v>
      </c>
      <c r="H60" s="191" t="s">
        <v>367</v>
      </c>
      <c r="I60" s="369"/>
      <c r="J60" s="369"/>
      <c r="K60" s="369"/>
      <c r="L60" s="369"/>
      <c r="M60" s="369"/>
      <c r="N60" s="369"/>
      <c r="O60" s="369"/>
      <c r="P60" s="369"/>
      <c r="Q60" s="369"/>
      <c r="R60" s="412"/>
      <c r="S60" s="317"/>
      <c r="T60" s="235"/>
      <c r="U60" s="328"/>
    </row>
    <row r="61" spans="1:21" ht="18.75">
      <c r="A61" s="169"/>
      <c r="B61" s="169"/>
      <c r="F61" s="238" t="s">
        <v>375</v>
      </c>
      <c r="G61" s="6" t="s">
        <v>357</v>
      </c>
      <c r="H61" s="191" t="s">
        <v>367</v>
      </c>
      <c r="I61" s="369"/>
      <c r="J61" s="369"/>
      <c r="K61" s="369"/>
      <c r="L61" s="369"/>
      <c r="M61" s="369"/>
      <c r="N61" s="369"/>
      <c r="O61" s="369"/>
      <c r="P61" s="369"/>
      <c r="Q61" s="369"/>
      <c r="R61" s="412"/>
      <c r="S61" s="317"/>
      <c r="T61" s="235"/>
      <c r="U61" s="328"/>
    </row>
    <row r="62" spans="1:21" ht="18.75">
      <c r="A62" s="169"/>
      <c r="B62" s="169"/>
      <c r="F62" s="238" t="s">
        <v>376</v>
      </c>
      <c r="G62" s="7" t="s">
        <v>695</v>
      </c>
      <c r="H62" s="191" t="s">
        <v>230</v>
      </c>
      <c r="I62" s="191" t="s">
        <v>230</v>
      </c>
      <c r="J62" s="191" t="s">
        <v>230</v>
      </c>
      <c r="K62" s="191" t="s">
        <v>230</v>
      </c>
      <c r="L62" s="191" t="s">
        <v>230</v>
      </c>
      <c r="M62" s="191" t="s">
        <v>230</v>
      </c>
      <c r="N62" s="191" t="s">
        <v>230</v>
      </c>
      <c r="O62" s="191" t="s">
        <v>230</v>
      </c>
      <c r="P62" s="191" t="s">
        <v>230</v>
      </c>
      <c r="Q62" s="191" t="s">
        <v>230</v>
      </c>
      <c r="R62" s="412"/>
      <c r="S62" s="317"/>
      <c r="T62" s="235"/>
      <c r="U62" s="328"/>
    </row>
    <row r="63" spans="1:21" ht="18.75">
      <c r="A63" s="169"/>
      <c r="B63" s="169"/>
      <c r="F63" s="238" t="s">
        <v>377</v>
      </c>
      <c r="G63" s="6" t="s">
        <v>355</v>
      </c>
      <c r="H63" s="191" t="s">
        <v>367</v>
      </c>
      <c r="I63" s="369"/>
      <c r="J63" s="369"/>
      <c r="K63" s="369"/>
      <c r="L63" s="369"/>
      <c r="M63" s="369"/>
      <c r="N63" s="369"/>
      <c r="O63" s="369"/>
      <c r="P63" s="369"/>
      <c r="Q63" s="369"/>
      <c r="R63" s="412"/>
      <c r="S63" s="317"/>
      <c r="T63" s="235"/>
      <c r="U63" s="328"/>
    </row>
    <row r="64" spans="1:21" ht="18.75">
      <c r="A64" s="169"/>
      <c r="B64" s="169"/>
      <c r="F64" s="238" t="s">
        <v>378</v>
      </c>
      <c r="G64" s="6" t="s">
        <v>357</v>
      </c>
      <c r="H64" s="191" t="s">
        <v>367</v>
      </c>
      <c r="I64" s="369"/>
      <c r="J64" s="369"/>
      <c r="K64" s="369"/>
      <c r="L64" s="369"/>
      <c r="M64" s="369"/>
      <c r="N64" s="369"/>
      <c r="O64" s="369"/>
      <c r="P64" s="369"/>
      <c r="Q64" s="369"/>
      <c r="R64" s="412"/>
      <c r="S64" s="317"/>
      <c r="T64" s="235"/>
      <c r="U64" s="328"/>
    </row>
    <row r="65" spans="1:21" ht="22.5">
      <c r="A65" s="169"/>
      <c r="B65" s="169"/>
      <c r="F65" s="238" t="s">
        <v>379</v>
      </c>
      <c r="G65" s="7" t="s">
        <v>696</v>
      </c>
      <c r="H65" s="191" t="s">
        <v>230</v>
      </c>
      <c r="I65" s="191" t="s">
        <v>230</v>
      </c>
      <c r="J65" s="191" t="s">
        <v>230</v>
      </c>
      <c r="K65" s="191" t="s">
        <v>230</v>
      </c>
      <c r="L65" s="191" t="s">
        <v>230</v>
      </c>
      <c r="M65" s="191" t="s">
        <v>230</v>
      </c>
      <c r="N65" s="191" t="s">
        <v>230</v>
      </c>
      <c r="O65" s="191" t="s">
        <v>230</v>
      </c>
      <c r="P65" s="191" t="s">
        <v>230</v>
      </c>
      <c r="Q65" s="191" t="s">
        <v>230</v>
      </c>
      <c r="R65" s="412"/>
      <c r="S65" s="317"/>
      <c r="T65" s="235"/>
      <c r="U65" s="328"/>
    </row>
    <row r="66" spans="1:21" ht="18.75">
      <c r="A66" s="169"/>
      <c r="B66" s="169"/>
      <c r="F66" s="238" t="s">
        <v>380</v>
      </c>
      <c r="G66" s="6" t="s">
        <v>355</v>
      </c>
      <c r="H66" s="191" t="s">
        <v>367</v>
      </c>
      <c r="I66" s="369"/>
      <c r="J66" s="369"/>
      <c r="K66" s="369"/>
      <c r="L66" s="369"/>
      <c r="M66" s="369"/>
      <c r="N66" s="369"/>
      <c r="O66" s="369"/>
      <c r="P66" s="369"/>
      <c r="Q66" s="369"/>
      <c r="R66" s="412"/>
      <c r="S66" s="317"/>
      <c r="T66" s="235"/>
      <c r="U66" s="328"/>
    </row>
    <row r="67" spans="1:21" ht="18.75">
      <c r="A67" s="169"/>
      <c r="B67" s="169"/>
      <c r="F67" s="238" t="s">
        <v>381</v>
      </c>
      <c r="G67" s="6" t="s">
        <v>357</v>
      </c>
      <c r="H67" s="191" t="s">
        <v>367</v>
      </c>
      <c r="I67" s="369"/>
      <c r="J67" s="369"/>
      <c r="K67" s="369"/>
      <c r="L67" s="369"/>
      <c r="M67" s="369"/>
      <c r="N67" s="369"/>
      <c r="O67" s="369"/>
      <c r="P67" s="369"/>
      <c r="Q67" s="369"/>
      <c r="R67" s="412"/>
      <c r="S67" s="317"/>
      <c r="T67" s="235"/>
      <c r="U67" s="328"/>
    </row>
    <row r="68" spans="1:21" ht="18.75">
      <c r="A68" s="169"/>
      <c r="B68" s="169"/>
      <c r="F68" s="238" t="s">
        <v>382</v>
      </c>
      <c r="G68" s="7" t="s">
        <v>697</v>
      </c>
      <c r="H68" s="191" t="s">
        <v>230</v>
      </c>
      <c r="I68" s="191" t="s">
        <v>230</v>
      </c>
      <c r="J68" s="191" t="s">
        <v>230</v>
      </c>
      <c r="K68" s="191" t="s">
        <v>230</v>
      </c>
      <c r="L68" s="191" t="s">
        <v>230</v>
      </c>
      <c r="M68" s="191" t="s">
        <v>230</v>
      </c>
      <c r="N68" s="191" t="s">
        <v>230</v>
      </c>
      <c r="O68" s="191" t="s">
        <v>230</v>
      </c>
      <c r="P68" s="191" t="s">
        <v>230</v>
      </c>
      <c r="Q68" s="191" t="s">
        <v>230</v>
      </c>
      <c r="R68" s="412"/>
      <c r="S68" s="317"/>
      <c r="T68" s="235"/>
      <c r="U68" s="328"/>
    </row>
    <row r="69" spans="1:21" ht="18.75">
      <c r="A69" s="169"/>
      <c r="B69" s="169"/>
      <c r="F69" s="238" t="s">
        <v>383</v>
      </c>
      <c r="G69" s="6" t="s">
        <v>355</v>
      </c>
      <c r="H69" s="191" t="s">
        <v>367</v>
      </c>
      <c r="I69" s="369"/>
      <c r="J69" s="369"/>
      <c r="K69" s="369"/>
      <c r="L69" s="369"/>
      <c r="M69" s="369"/>
      <c r="N69" s="369"/>
      <c r="O69" s="369"/>
      <c r="P69" s="369"/>
      <c r="Q69" s="369"/>
      <c r="R69" s="412"/>
      <c r="S69" s="317"/>
      <c r="T69" s="235"/>
      <c r="U69" s="328"/>
    </row>
    <row r="70" spans="1:21" ht="18.75">
      <c r="A70" s="169"/>
      <c r="B70" s="169"/>
      <c r="F70" s="238" t="s">
        <v>384</v>
      </c>
      <c r="G70" s="6" t="s">
        <v>357</v>
      </c>
      <c r="H70" s="191" t="s">
        <v>367</v>
      </c>
      <c r="I70" s="369"/>
      <c r="J70" s="369"/>
      <c r="K70" s="369"/>
      <c r="L70" s="369"/>
      <c r="M70" s="369"/>
      <c r="N70" s="369"/>
      <c r="O70" s="369"/>
      <c r="P70" s="369"/>
      <c r="Q70" s="369"/>
      <c r="R70" s="412"/>
      <c r="S70" s="317"/>
      <c r="T70" s="235"/>
      <c r="U70" s="328"/>
    </row>
    <row r="71" spans="1:21" ht="22.5">
      <c r="A71" s="169"/>
      <c r="B71" s="169"/>
      <c r="F71" s="238" t="s">
        <v>385</v>
      </c>
      <c r="G71" s="7" t="s">
        <v>386</v>
      </c>
      <c r="H71" s="191" t="s">
        <v>230</v>
      </c>
      <c r="I71" s="191" t="s">
        <v>230</v>
      </c>
      <c r="J71" s="191" t="s">
        <v>230</v>
      </c>
      <c r="K71" s="191" t="s">
        <v>230</v>
      </c>
      <c r="L71" s="191" t="s">
        <v>230</v>
      </c>
      <c r="M71" s="191" t="s">
        <v>230</v>
      </c>
      <c r="N71" s="191" t="s">
        <v>230</v>
      </c>
      <c r="O71" s="191" t="s">
        <v>230</v>
      </c>
      <c r="P71" s="191" t="s">
        <v>230</v>
      </c>
      <c r="Q71" s="191" t="s">
        <v>230</v>
      </c>
      <c r="R71" s="412"/>
      <c r="S71" s="317"/>
      <c r="T71" s="235"/>
      <c r="U71" s="328"/>
    </row>
    <row r="72" spans="1:21" ht="18.75">
      <c r="A72" s="169"/>
      <c r="B72" s="169"/>
      <c r="F72" s="238" t="s">
        <v>387</v>
      </c>
      <c r="G72" s="6" t="s">
        <v>355</v>
      </c>
      <c r="H72" s="191" t="s">
        <v>367</v>
      </c>
      <c r="I72" s="369"/>
      <c r="J72" s="369"/>
      <c r="K72" s="369"/>
      <c r="L72" s="369"/>
      <c r="M72" s="369"/>
      <c r="N72" s="369"/>
      <c r="O72" s="369"/>
      <c r="P72" s="369"/>
      <c r="Q72" s="369"/>
      <c r="R72" s="412"/>
      <c r="S72" s="317"/>
      <c r="T72" s="235"/>
      <c r="U72" s="328"/>
    </row>
    <row r="73" spans="1:21" ht="18.75">
      <c r="A73" s="169"/>
      <c r="B73" s="169"/>
      <c r="F73" s="238" t="s">
        <v>388</v>
      </c>
      <c r="G73" s="6" t="s">
        <v>357</v>
      </c>
      <c r="H73" s="191" t="s">
        <v>367</v>
      </c>
      <c r="I73" s="369"/>
      <c r="J73" s="369"/>
      <c r="K73" s="369"/>
      <c r="L73" s="369"/>
      <c r="M73" s="369"/>
      <c r="N73" s="369"/>
      <c r="O73" s="369"/>
      <c r="P73" s="369"/>
      <c r="Q73" s="369"/>
      <c r="R73" s="412"/>
      <c r="S73" s="317"/>
      <c r="T73" s="235"/>
      <c r="U73" s="328"/>
    </row>
    <row r="74" spans="1:21" ht="18.75">
      <c r="A74" s="169"/>
      <c r="B74" s="169"/>
      <c r="F74" s="238" t="s">
        <v>700</v>
      </c>
      <c r="G74" s="7" t="s">
        <v>698</v>
      </c>
      <c r="H74" s="191" t="s">
        <v>230</v>
      </c>
      <c r="I74" s="191" t="s">
        <v>230</v>
      </c>
      <c r="J74" s="191" t="s">
        <v>230</v>
      </c>
      <c r="K74" s="191" t="s">
        <v>230</v>
      </c>
      <c r="L74" s="191" t="s">
        <v>230</v>
      </c>
      <c r="M74" s="191" t="s">
        <v>230</v>
      </c>
      <c r="N74" s="191" t="s">
        <v>230</v>
      </c>
      <c r="O74" s="191" t="s">
        <v>230</v>
      </c>
      <c r="P74" s="191" t="s">
        <v>230</v>
      </c>
      <c r="Q74" s="191" t="s">
        <v>230</v>
      </c>
      <c r="R74" s="412"/>
      <c r="S74" s="317"/>
      <c r="T74" s="235"/>
      <c r="U74" s="328"/>
    </row>
    <row r="75" spans="1:21" ht="18.75">
      <c r="A75" s="169"/>
      <c r="B75" s="169"/>
      <c r="F75" s="238" t="s">
        <v>701</v>
      </c>
      <c r="G75" s="6" t="s">
        <v>355</v>
      </c>
      <c r="H75" s="191" t="s">
        <v>699</v>
      </c>
      <c r="I75" s="369">
        <v>0.17546</v>
      </c>
      <c r="J75" s="369"/>
      <c r="K75" s="369">
        <v>0.17546</v>
      </c>
      <c r="L75" s="369">
        <v>0.17546</v>
      </c>
      <c r="M75" s="369">
        <v>0.17546</v>
      </c>
      <c r="N75" s="369">
        <v>0.17546</v>
      </c>
      <c r="O75" s="369">
        <v>0.17546</v>
      </c>
      <c r="P75" s="369">
        <v>0.17546</v>
      </c>
      <c r="Q75" s="369">
        <v>0.17546</v>
      </c>
      <c r="R75" s="412"/>
      <c r="S75" s="317"/>
      <c r="T75" s="235"/>
      <c r="U75" s="328"/>
    </row>
    <row r="76" spans="1:21" ht="18.75">
      <c r="A76" s="169"/>
      <c r="B76" s="169"/>
      <c r="F76" s="238" t="s">
        <v>702</v>
      </c>
      <c r="G76" s="6" t="s">
        <v>357</v>
      </c>
      <c r="H76" s="191" t="s">
        <v>699</v>
      </c>
      <c r="I76" s="538">
        <v>0.16236</v>
      </c>
      <c r="J76" s="538">
        <v>0.16236</v>
      </c>
      <c r="K76" s="538">
        <v>0.16236</v>
      </c>
      <c r="L76" s="538">
        <v>0.16236</v>
      </c>
      <c r="M76" s="538">
        <v>0.16236</v>
      </c>
      <c r="N76" s="538">
        <v>0.16236</v>
      </c>
      <c r="O76" s="538">
        <v>0.16236</v>
      </c>
      <c r="P76" s="538">
        <v>0.16236</v>
      </c>
      <c r="Q76" s="538">
        <v>0.16236</v>
      </c>
      <c r="R76" s="412"/>
      <c r="S76" s="317"/>
      <c r="T76" s="235"/>
      <c r="U76" s="328"/>
    </row>
    <row r="77" spans="1:21" ht="18.75">
      <c r="A77" s="169"/>
      <c r="B77" s="169"/>
      <c r="F77" s="238" t="s">
        <v>703</v>
      </c>
      <c r="G77" s="7" t="s">
        <v>709</v>
      </c>
      <c r="H77" s="191" t="s">
        <v>230</v>
      </c>
      <c r="I77" s="191" t="s">
        <v>230</v>
      </c>
      <c r="J77" s="191" t="s">
        <v>230</v>
      </c>
      <c r="K77" s="191" t="s">
        <v>230</v>
      </c>
      <c r="L77" s="191" t="s">
        <v>230</v>
      </c>
      <c r="M77" s="191" t="s">
        <v>230</v>
      </c>
      <c r="N77" s="191" t="s">
        <v>230</v>
      </c>
      <c r="O77" s="191" t="s">
        <v>230</v>
      </c>
      <c r="P77" s="191" t="s">
        <v>230</v>
      </c>
      <c r="Q77" s="191" t="s">
        <v>230</v>
      </c>
      <c r="R77" s="412"/>
      <c r="S77" s="317"/>
      <c r="T77" s="235"/>
      <c r="U77" s="328"/>
    </row>
    <row r="78" spans="1:21" ht="18.75">
      <c r="A78" s="169"/>
      <c r="B78" s="169"/>
      <c r="F78" s="238" t="s">
        <v>704</v>
      </c>
      <c r="G78" s="6" t="s">
        <v>355</v>
      </c>
      <c r="H78" s="191" t="s">
        <v>710</v>
      </c>
      <c r="I78" s="369">
        <v>33.9</v>
      </c>
      <c r="J78" s="369"/>
      <c r="K78" s="369">
        <v>33.9</v>
      </c>
      <c r="L78" s="369">
        <v>33.9</v>
      </c>
      <c r="M78" s="369">
        <v>33.9</v>
      </c>
      <c r="N78" s="369">
        <v>33.9</v>
      </c>
      <c r="O78" s="369">
        <v>33.9</v>
      </c>
      <c r="P78" s="369">
        <v>33.9</v>
      </c>
      <c r="Q78" s="369">
        <v>33.9</v>
      </c>
      <c r="R78" s="412"/>
      <c r="S78" s="317"/>
      <c r="T78" s="235"/>
      <c r="U78" s="328"/>
    </row>
    <row r="79" spans="1:21" ht="18.75">
      <c r="A79" s="169"/>
      <c r="B79" s="169"/>
      <c r="F79" s="238" t="s">
        <v>705</v>
      </c>
      <c r="G79" s="6" t="s">
        <v>357</v>
      </c>
      <c r="H79" s="191" t="s">
        <v>710</v>
      </c>
      <c r="I79" s="369">
        <v>32</v>
      </c>
      <c r="J79" s="369"/>
      <c r="K79" s="369">
        <v>32</v>
      </c>
      <c r="L79" s="369">
        <v>32</v>
      </c>
      <c r="M79" s="369">
        <v>32</v>
      </c>
      <c r="N79" s="369">
        <v>32</v>
      </c>
      <c r="O79" s="369">
        <v>32</v>
      </c>
      <c r="P79" s="369">
        <v>32</v>
      </c>
      <c r="Q79" s="369">
        <v>32</v>
      </c>
      <c r="R79" s="412"/>
      <c r="S79" s="317"/>
      <c r="T79" s="235"/>
      <c r="U79" s="328"/>
    </row>
    <row r="80" spans="1:21" ht="18.75">
      <c r="A80" s="169"/>
      <c r="B80" s="169"/>
      <c r="F80" s="238" t="s">
        <v>706</v>
      </c>
      <c r="G80" s="7" t="s">
        <v>711</v>
      </c>
      <c r="H80" s="191" t="s">
        <v>230</v>
      </c>
      <c r="I80" s="191" t="s">
        <v>230</v>
      </c>
      <c r="J80" s="191" t="s">
        <v>230</v>
      </c>
      <c r="K80" s="191" t="s">
        <v>230</v>
      </c>
      <c r="L80" s="191" t="s">
        <v>230</v>
      </c>
      <c r="M80" s="191" t="s">
        <v>230</v>
      </c>
      <c r="N80" s="191" t="s">
        <v>230</v>
      </c>
      <c r="O80" s="191" t="s">
        <v>230</v>
      </c>
      <c r="P80" s="191" t="s">
        <v>230</v>
      </c>
      <c r="Q80" s="191" t="s">
        <v>230</v>
      </c>
      <c r="R80" s="412"/>
      <c r="S80" s="317"/>
      <c r="T80" s="235"/>
      <c r="U80" s="328"/>
    </row>
    <row r="81" spans="1:21" ht="18.75">
      <c r="A81" s="169"/>
      <c r="B81" s="169"/>
      <c r="F81" s="238" t="s">
        <v>707</v>
      </c>
      <c r="G81" s="6" t="s">
        <v>355</v>
      </c>
      <c r="H81" s="191" t="s">
        <v>710</v>
      </c>
      <c r="I81" s="369"/>
      <c r="J81" s="369"/>
      <c r="K81" s="369"/>
      <c r="L81" s="369"/>
      <c r="M81" s="369"/>
      <c r="N81" s="369"/>
      <c r="O81" s="369"/>
      <c r="P81" s="369"/>
      <c r="Q81" s="369"/>
      <c r="R81" s="412"/>
      <c r="S81" s="317"/>
      <c r="T81" s="235"/>
      <c r="U81" s="328"/>
    </row>
    <row r="82" spans="1:21" ht="18.75">
      <c r="A82" s="169"/>
      <c r="B82" s="169"/>
      <c r="F82" s="238" t="s">
        <v>708</v>
      </c>
      <c r="G82" s="6" t="s">
        <v>357</v>
      </c>
      <c r="H82" s="191" t="s">
        <v>710</v>
      </c>
      <c r="I82" s="369"/>
      <c r="J82" s="369"/>
      <c r="K82" s="369"/>
      <c r="L82" s="369"/>
      <c r="M82" s="369"/>
      <c r="N82" s="369"/>
      <c r="O82" s="369"/>
      <c r="P82" s="369"/>
      <c r="Q82" s="369"/>
      <c r="R82" s="412"/>
      <c r="S82" s="317"/>
      <c r="T82" s="235"/>
      <c r="U82" s="328"/>
    </row>
    <row r="83" spans="1:21" ht="18.75">
      <c r="A83" s="169"/>
      <c r="B83" s="169"/>
      <c r="F83" s="238" t="s">
        <v>713</v>
      </c>
      <c r="G83" s="7" t="s">
        <v>712</v>
      </c>
      <c r="H83" s="191" t="s">
        <v>230</v>
      </c>
      <c r="I83" s="191" t="s">
        <v>230</v>
      </c>
      <c r="J83" s="191" t="s">
        <v>230</v>
      </c>
      <c r="K83" s="191" t="s">
        <v>230</v>
      </c>
      <c r="L83" s="191" t="s">
        <v>230</v>
      </c>
      <c r="M83" s="191" t="s">
        <v>230</v>
      </c>
      <c r="N83" s="191" t="s">
        <v>230</v>
      </c>
      <c r="O83" s="191" t="s">
        <v>230</v>
      </c>
      <c r="P83" s="191" t="s">
        <v>230</v>
      </c>
      <c r="Q83" s="191" t="s">
        <v>230</v>
      </c>
      <c r="R83" s="412"/>
      <c r="S83" s="317"/>
      <c r="T83" s="235"/>
      <c r="U83" s="328"/>
    </row>
    <row r="84" spans="1:21" ht="18.75">
      <c r="A84" s="169"/>
      <c r="B84" s="169"/>
      <c r="F84" s="238" t="s">
        <v>714</v>
      </c>
      <c r="G84" s="6" t="s">
        <v>355</v>
      </c>
      <c r="H84" s="191" t="s">
        <v>444</v>
      </c>
      <c r="I84" s="369"/>
      <c r="J84" s="369"/>
      <c r="K84" s="369"/>
      <c r="L84" s="369"/>
      <c r="M84" s="369"/>
      <c r="N84" s="369"/>
      <c r="O84" s="369"/>
      <c r="P84" s="369"/>
      <c r="Q84" s="369"/>
      <c r="R84" s="412"/>
      <c r="S84" s="317"/>
      <c r="T84" s="235" t="s">
        <v>719</v>
      </c>
      <c r="U84" s="328"/>
    </row>
    <row r="85" spans="1:21" ht="18.75">
      <c r="A85" s="169"/>
      <c r="B85" s="169"/>
      <c r="F85" s="238" t="s">
        <v>715</v>
      </c>
      <c r="G85" s="6" t="s">
        <v>357</v>
      </c>
      <c r="H85" s="191" t="s">
        <v>444</v>
      </c>
      <c r="I85" s="369"/>
      <c r="J85" s="369"/>
      <c r="K85" s="369"/>
      <c r="L85" s="369"/>
      <c r="M85" s="369"/>
      <c r="N85" s="369"/>
      <c r="O85" s="369"/>
      <c r="P85" s="369"/>
      <c r="Q85" s="369"/>
      <c r="R85" s="412"/>
      <c r="S85" s="317"/>
      <c r="T85" s="235" t="s">
        <v>720</v>
      </c>
      <c r="U85" s="328"/>
    </row>
    <row r="86" spans="1:21" ht="18.75">
      <c r="A86" s="169"/>
      <c r="B86" s="169"/>
      <c r="F86" s="238" t="s">
        <v>716</v>
      </c>
      <c r="G86" s="7" t="s">
        <v>668</v>
      </c>
      <c r="H86" s="191" t="s">
        <v>230</v>
      </c>
      <c r="I86" s="191" t="s">
        <v>230</v>
      </c>
      <c r="J86" s="191" t="s">
        <v>230</v>
      </c>
      <c r="K86" s="191" t="s">
        <v>230</v>
      </c>
      <c r="L86" s="191" t="s">
        <v>230</v>
      </c>
      <c r="M86" s="191" t="s">
        <v>230</v>
      </c>
      <c r="N86" s="191" t="s">
        <v>230</v>
      </c>
      <c r="O86" s="191" t="s">
        <v>230</v>
      </c>
      <c r="P86" s="191" t="s">
        <v>230</v>
      </c>
      <c r="Q86" s="191" t="s">
        <v>230</v>
      </c>
      <c r="R86" s="412"/>
      <c r="S86" s="317"/>
      <c r="T86" s="235"/>
      <c r="U86" s="328"/>
    </row>
    <row r="87" spans="1:21" ht="18.75">
      <c r="A87" s="169"/>
      <c r="B87" s="169"/>
      <c r="F87" s="238" t="s">
        <v>717</v>
      </c>
      <c r="G87" s="6" t="s">
        <v>355</v>
      </c>
      <c r="H87" s="191" t="s">
        <v>497</v>
      </c>
      <c r="I87" s="369">
        <v>0.61</v>
      </c>
      <c r="J87" s="369"/>
      <c r="K87" s="369">
        <v>0.61</v>
      </c>
      <c r="L87" s="369">
        <v>0.61</v>
      </c>
      <c r="M87" s="369">
        <v>0.61</v>
      </c>
      <c r="N87" s="369">
        <v>0.61</v>
      </c>
      <c r="O87" s="369">
        <v>0.61</v>
      </c>
      <c r="P87" s="369">
        <v>0.61</v>
      </c>
      <c r="Q87" s="369">
        <v>0.61</v>
      </c>
      <c r="R87" s="412"/>
      <c r="S87" s="317"/>
      <c r="T87" s="235" t="s">
        <v>721</v>
      </c>
      <c r="U87" s="328"/>
    </row>
    <row r="88" spans="1:21" ht="18.75">
      <c r="A88" s="169"/>
      <c r="B88" s="169"/>
      <c r="F88" s="238" t="s">
        <v>718</v>
      </c>
      <c r="G88" s="6" t="s">
        <v>357</v>
      </c>
      <c r="H88" s="191" t="s">
        <v>497</v>
      </c>
      <c r="I88" s="538">
        <v>0.2</v>
      </c>
      <c r="J88" s="538"/>
      <c r="K88" s="538">
        <v>0.2</v>
      </c>
      <c r="L88" s="538">
        <v>0.2</v>
      </c>
      <c r="M88" s="538">
        <v>0.2</v>
      </c>
      <c r="N88" s="538">
        <v>0.2</v>
      </c>
      <c r="O88" s="538">
        <v>0.2</v>
      </c>
      <c r="P88" s="538">
        <v>0.2</v>
      </c>
      <c r="Q88" s="538">
        <v>0.2</v>
      </c>
      <c r="R88" s="412"/>
      <c r="S88" s="317"/>
      <c r="T88" s="235" t="s">
        <v>722</v>
      </c>
      <c r="U88" s="328"/>
    </row>
    <row r="89" spans="1:21" ht="18.75">
      <c r="A89" s="169"/>
      <c r="B89" s="169"/>
      <c r="F89" s="238" t="s">
        <v>723</v>
      </c>
      <c r="G89" s="7" t="s">
        <v>484</v>
      </c>
      <c r="H89" s="191" t="s">
        <v>230</v>
      </c>
      <c r="I89" s="191" t="s">
        <v>230</v>
      </c>
      <c r="J89" s="191" t="s">
        <v>230</v>
      </c>
      <c r="K89" s="191" t="s">
        <v>230</v>
      </c>
      <c r="L89" s="191" t="s">
        <v>230</v>
      </c>
      <c r="M89" s="191" t="s">
        <v>230</v>
      </c>
      <c r="N89" s="191" t="s">
        <v>230</v>
      </c>
      <c r="O89" s="191" t="s">
        <v>230</v>
      </c>
      <c r="P89" s="191" t="s">
        <v>230</v>
      </c>
      <c r="Q89" s="191" t="s">
        <v>230</v>
      </c>
      <c r="R89" s="412"/>
      <c r="S89" s="317"/>
      <c r="T89" s="235" t="s">
        <v>488</v>
      </c>
      <c r="U89" s="328"/>
    </row>
    <row r="90" spans="1:21" ht="22.5">
      <c r="A90" s="169"/>
      <c r="B90" s="169"/>
      <c r="F90" s="238" t="s">
        <v>724</v>
      </c>
      <c r="G90" s="6" t="s">
        <v>355</v>
      </c>
      <c r="H90" s="191" t="s">
        <v>498</v>
      </c>
      <c r="I90" s="369"/>
      <c r="J90" s="369"/>
      <c r="K90" s="369"/>
      <c r="L90" s="369"/>
      <c r="M90" s="369"/>
      <c r="N90" s="369"/>
      <c r="O90" s="369"/>
      <c r="P90" s="369"/>
      <c r="Q90" s="369"/>
      <c r="R90" s="412"/>
      <c r="S90" s="317"/>
      <c r="T90" s="235" t="s">
        <v>726</v>
      </c>
      <c r="U90" s="328"/>
    </row>
    <row r="91" spans="1:21" ht="22.5">
      <c r="A91" s="169"/>
      <c r="B91" s="169"/>
      <c r="F91" s="238" t="s">
        <v>725</v>
      </c>
      <c r="G91" s="6" t="s">
        <v>357</v>
      </c>
      <c r="H91" s="191" t="s">
        <v>498</v>
      </c>
      <c r="I91" s="369"/>
      <c r="J91" s="369"/>
      <c r="K91" s="369"/>
      <c r="L91" s="369"/>
      <c r="M91" s="369"/>
      <c r="N91" s="369"/>
      <c r="O91" s="369"/>
      <c r="P91" s="369"/>
      <c r="Q91" s="369"/>
      <c r="R91" s="412"/>
      <c r="S91" s="317"/>
      <c r="T91" s="235" t="s">
        <v>727</v>
      </c>
      <c r="U91" s="328"/>
    </row>
    <row r="92" spans="1:21" ht="18.75" hidden="1">
      <c r="A92" s="169"/>
      <c r="B92" s="602" t="s">
        <v>723</v>
      </c>
      <c r="F92" s="238" t="str">
        <f>B92</f>
        <v>9.16</v>
      </c>
      <c r="G92" s="368"/>
      <c r="H92" s="519"/>
      <c r="I92" s="191" t="s">
        <v>230</v>
      </c>
      <c r="J92" s="191" t="s">
        <v>230</v>
      </c>
      <c r="K92" s="191" t="s">
        <v>230</v>
      </c>
      <c r="L92" s="191" t="s">
        <v>230</v>
      </c>
      <c r="M92" s="191" t="s">
        <v>230</v>
      </c>
      <c r="N92" s="191" t="s">
        <v>230</v>
      </c>
      <c r="O92" s="191" t="s">
        <v>230</v>
      </c>
      <c r="P92" s="191" t="s">
        <v>230</v>
      </c>
      <c r="Q92" s="191" t="s">
        <v>230</v>
      </c>
      <c r="R92" s="412"/>
      <c r="S92" s="317"/>
      <c r="T92" s="235"/>
      <c r="U92" s="328"/>
    </row>
    <row r="93" spans="1:21" ht="18.75" hidden="1">
      <c r="A93" s="169"/>
      <c r="B93" s="602"/>
      <c r="F93" s="191" t="str">
        <f>B92&amp;".1"</f>
        <v>9.16.1</v>
      </c>
      <c r="G93" s="6" t="s">
        <v>355</v>
      </c>
      <c r="H93" s="191" t="str">
        <f>IF(H92="","x",H92)</f>
        <v>x</v>
      </c>
      <c r="I93" s="369"/>
      <c r="J93" s="369"/>
      <c r="K93" s="369"/>
      <c r="L93" s="369"/>
      <c r="M93" s="369"/>
      <c r="N93" s="369"/>
      <c r="O93" s="369"/>
      <c r="P93" s="369"/>
      <c r="Q93" s="369"/>
      <c r="R93" s="412"/>
      <c r="S93" s="317"/>
      <c r="T93" s="235"/>
      <c r="U93" s="328"/>
    </row>
    <row r="94" spans="1:21" ht="18.75" hidden="1">
      <c r="A94" s="169"/>
      <c r="B94" s="602"/>
      <c r="F94" s="191" t="str">
        <f>B92&amp;".2"</f>
        <v>9.16.2</v>
      </c>
      <c r="G94" s="6" t="s">
        <v>357</v>
      </c>
      <c r="H94" s="191" t="str">
        <f>IF(H92="","x",H92)</f>
        <v>x</v>
      </c>
      <c r="I94" s="369"/>
      <c r="J94" s="369"/>
      <c r="K94" s="369"/>
      <c r="L94" s="369"/>
      <c r="M94" s="369"/>
      <c r="N94" s="369"/>
      <c r="O94" s="369"/>
      <c r="P94" s="369"/>
      <c r="Q94" s="369"/>
      <c r="R94" s="412"/>
      <c r="S94" s="317"/>
      <c r="T94" s="235"/>
      <c r="U94" s="328"/>
    </row>
    <row r="95" spans="1:21" ht="18.75">
      <c r="F95" s="361"/>
      <c r="G95" s="360" t="s">
        <v>389</v>
      </c>
      <c r="H95" s="360"/>
      <c r="I95" s="359"/>
      <c r="J95" s="359"/>
      <c r="K95" s="359"/>
      <c r="L95" s="359"/>
      <c r="M95" s="359"/>
      <c r="N95" s="359"/>
      <c r="O95" s="359"/>
      <c r="P95" s="359"/>
      <c r="Q95" s="359"/>
      <c r="R95" s="411"/>
      <c r="S95" s="317"/>
      <c r="T95" s="235"/>
      <c r="U95" s="328"/>
    </row>
    <row r="96" spans="1:21" ht="22.5">
      <c r="B96" s="14" t="s">
        <v>390</v>
      </c>
      <c r="F96" s="302" t="s">
        <v>329</v>
      </c>
      <c r="G96" s="303" t="s">
        <v>489</v>
      </c>
      <c r="H96" s="290" t="s">
        <v>230</v>
      </c>
      <c r="I96" s="290" t="s">
        <v>230</v>
      </c>
      <c r="J96" s="290" t="s">
        <v>230</v>
      </c>
      <c r="K96" s="290" t="s">
        <v>230</v>
      </c>
      <c r="L96" s="290" t="s">
        <v>230</v>
      </c>
      <c r="M96" s="290" t="s">
        <v>230</v>
      </c>
      <c r="N96" s="290" t="s">
        <v>230</v>
      </c>
      <c r="O96" s="290" t="s">
        <v>230</v>
      </c>
      <c r="P96" s="290" t="s">
        <v>230</v>
      </c>
      <c r="Q96" s="290" t="s">
        <v>230</v>
      </c>
      <c r="R96" s="413"/>
      <c r="S96" s="317"/>
      <c r="T96" s="235"/>
      <c r="U96" s="328"/>
    </row>
    <row r="97" spans="1:21" ht="22.5">
      <c r="B97" s="602" t="s">
        <v>391</v>
      </c>
      <c r="F97" s="302" t="str">
        <f>B97</f>
        <v>10.0</v>
      </c>
      <c r="G97" s="318" t="s">
        <v>490</v>
      </c>
      <c r="H97" s="290" t="s">
        <v>397</v>
      </c>
      <c r="I97" s="305">
        <f t="shared" ref="I97:Q97" si="7">SUM(I98:I101)</f>
        <v>104512.68</v>
      </c>
      <c r="J97" s="305">
        <f t="shared" si="7"/>
        <v>0</v>
      </c>
      <c r="K97" s="305">
        <f t="shared" si="7"/>
        <v>13833.19</v>
      </c>
      <c r="L97" s="305">
        <f t="shared" si="7"/>
        <v>5200</v>
      </c>
      <c r="M97" s="305">
        <f t="shared" si="7"/>
        <v>899.49</v>
      </c>
      <c r="N97" s="305">
        <f t="shared" si="7"/>
        <v>38595</v>
      </c>
      <c r="O97" s="305">
        <f t="shared" si="7"/>
        <v>27500</v>
      </c>
      <c r="P97" s="305">
        <f t="shared" si="7"/>
        <v>404</v>
      </c>
      <c r="Q97" s="305">
        <f t="shared" si="7"/>
        <v>18081</v>
      </c>
      <c r="R97" s="413"/>
      <c r="S97" s="317"/>
      <c r="T97" s="235" t="s">
        <v>491</v>
      </c>
      <c r="U97" s="328"/>
    </row>
    <row r="98" spans="1:21" ht="18.75">
      <c r="B98" s="602"/>
      <c r="F98" s="290" t="str">
        <f>B97&amp;".1"</f>
        <v>10.0.1</v>
      </c>
      <c r="G98" s="319" t="s">
        <v>53</v>
      </c>
      <c r="H98" s="290" t="s">
        <v>397</v>
      </c>
      <c r="I98" s="305">
        <f t="shared" ref="I98:Q101" si="8">SUMIF($G$102:$G$117,$G98,I$102:I$117)</f>
        <v>0</v>
      </c>
      <c r="J98" s="305">
        <f t="shared" si="8"/>
        <v>0</v>
      </c>
      <c r="K98" s="305">
        <f t="shared" si="8"/>
        <v>0</v>
      </c>
      <c r="L98" s="305">
        <f t="shared" si="8"/>
        <v>0</v>
      </c>
      <c r="M98" s="305">
        <f t="shared" si="8"/>
        <v>0</v>
      </c>
      <c r="N98" s="305">
        <f t="shared" si="8"/>
        <v>0</v>
      </c>
      <c r="O98" s="305">
        <f t="shared" si="8"/>
        <v>0</v>
      </c>
      <c r="P98" s="305">
        <f t="shared" si="8"/>
        <v>0</v>
      </c>
      <c r="Q98" s="305">
        <f t="shared" si="8"/>
        <v>0</v>
      </c>
      <c r="R98" s="413"/>
      <c r="S98" s="317"/>
      <c r="T98" s="235" t="s">
        <v>493</v>
      </c>
      <c r="U98" s="328"/>
    </row>
    <row r="99" spans="1:21" ht="18.75">
      <c r="B99" s="602"/>
      <c r="F99" s="290" t="str">
        <f>B97&amp;".2"</f>
        <v>10.0.2</v>
      </c>
      <c r="G99" s="319" t="s">
        <v>54</v>
      </c>
      <c r="H99" s="290" t="s">
        <v>397</v>
      </c>
      <c r="I99" s="305">
        <f t="shared" si="8"/>
        <v>0</v>
      </c>
      <c r="J99" s="305">
        <f t="shared" si="8"/>
        <v>0</v>
      </c>
      <c r="K99" s="305">
        <f t="shared" si="8"/>
        <v>0</v>
      </c>
      <c r="L99" s="305">
        <f t="shared" si="8"/>
        <v>0</v>
      </c>
      <c r="M99" s="305">
        <f t="shared" si="8"/>
        <v>0</v>
      </c>
      <c r="N99" s="305">
        <f t="shared" si="8"/>
        <v>0</v>
      </c>
      <c r="O99" s="305">
        <f t="shared" si="8"/>
        <v>0</v>
      </c>
      <c r="P99" s="305">
        <f t="shared" si="8"/>
        <v>0</v>
      </c>
      <c r="Q99" s="305">
        <f t="shared" si="8"/>
        <v>0</v>
      </c>
      <c r="R99" s="413"/>
      <c r="S99" s="317"/>
      <c r="T99" s="235" t="s">
        <v>494</v>
      </c>
      <c r="U99" s="328"/>
    </row>
    <row r="100" spans="1:21" ht="18.75">
      <c r="B100" s="602"/>
      <c r="F100" s="290" t="str">
        <f>B97&amp;".3"</f>
        <v>10.0.3</v>
      </c>
      <c r="G100" s="319" t="s">
        <v>55</v>
      </c>
      <c r="H100" s="290" t="s">
        <v>397</v>
      </c>
      <c r="I100" s="305">
        <f t="shared" si="8"/>
        <v>104512.68</v>
      </c>
      <c r="J100" s="305">
        <f t="shared" si="8"/>
        <v>0</v>
      </c>
      <c r="K100" s="305">
        <f t="shared" si="8"/>
        <v>13833.19</v>
      </c>
      <c r="L100" s="305">
        <f t="shared" si="8"/>
        <v>5200</v>
      </c>
      <c r="M100" s="305">
        <f t="shared" si="8"/>
        <v>899.49</v>
      </c>
      <c r="N100" s="305">
        <f t="shared" si="8"/>
        <v>38595</v>
      </c>
      <c r="O100" s="305">
        <f t="shared" si="8"/>
        <v>27500</v>
      </c>
      <c r="P100" s="305">
        <f t="shared" si="8"/>
        <v>404</v>
      </c>
      <c r="Q100" s="305">
        <f t="shared" si="8"/>
        <v>18081</v>
      </c>
      <c r="R100" s="413"/>
      <c r="S100" s="317"/>
      <c r="T100" s="235" t="s">
        <v>495</v>
      </c>
      <c r="U100" s="328"/>
    </row>
    <row r="101" spans="1:21" ht="18.75">
      <c r="B101" s="602"/>
      <c r="F101" s="290" t="str">
        <f>B97&amp;".4"</f>
        <v>10.0.4</v>
      </c>
      <c r="G101" s="319" t="s">
        <v>56</v>
      </c>
      <c r="H101" s="290" t="s">
        <v>397</v>
      </c>
      <c r="I101" s="305">
        <f t="shared" si="8"/>
        <v>0</v>
      </c>
      <c r="J101" s="305">
        <f t="shared" si="8"/>
        <v>0</v>
      </c>
      <c r="K101" s="305">
        <f t="shared" si="8"/>
        <v>0</v>
      </c>
      <c r="L101" s="305">
        <f t="shared" si="8"/>
        <v>0</v>
      </c>
      <c r="M101" s="305">
        <f t="shared" si="8"/>
        <v>0</v>
      </c>
      <c r="N101" s="305">
        <f t="shared" si="8"/>
        <v>0</v>
      </c>
      <c r="O101" s="305">
        <f t="shared" si="8"/>
        <v>0</v>
      </c>
      <c r="P101" s="305">
        <f t="shared" si="8"/>
        <v>0</v>
      </c>
      <c r="Q101" s="305">
        <f t="shared" si="8"/>
        <v>0</v>
      </c>
      <c r="R101" s="413"/>
      <c r="S101" s="317"/>
      <c r="T101" s="235" t="s">
        <v>496</v>
      </c>
      <c r="U101" s="328"/>
    </row>
    <row r="102" spans="1:21" ht="45" hidden="1">
      <c r="B102" s="602" t="s">
        <v>391</v>
      </c>
      <c r="F102" s="302" t="str">
        <f>B102</f>
        <v>10.0</v>
      </c>
      <c r="G102" s="370"/>
      <c r="H102" s="290" t="s">
        <v>397</v>
      </c>
      <c r="I102" s="305">
        <f t="shared" ref="I102:Q102" si="9">SUM(I103:I106)</f>
        <v>0</v>
      </c>
      <c r="J102" s="305">
        <f t="shared" si="9"/>
        <v>0</v>
      </c>
      <c r="K102" s="305">
        <f t="shared" si="9"/>
        <v>0</v>
      </c>
      <c r="L102" s="305">
        <f t="shared" si="9"/>
        <v>0</v>
      </c>
      <c r="M102" s="305">
        <f t="shared" si="9"/>
        <v>0</v>
      </c>
      <c r="N102" s="305">
        <f t="shared" si="9"/>
        <v>0</v>
      </c>
      <c r="O102" s="305">
        <f t="shared" si="9"/>
        <v>0</v>
      </c>
      <c r="P102" s="305">
        <f t="shared" si="9"/>
        <v>0</v>
      </c>
      <c r="Q102" s="305">
        <f t="shared" si="9"/>
        <v>0</v>
      </c>
      <c r="R102" s="413">
        <f>G102</f>
        <v>0</v>
      </c>
      <c r="S102" s="317"/>
      <c r="T102" s="235" t="s">
        <v>492</v>
      </c>
      <c r="U102" s="328"/>
    </row>
    <row r="103" spans="1:21" ht="18.75" hidden="1">
      <c r="A103" s="253"/>
      <c r="B103" s="602"/>
      <c r="F103" s="290" t="str">
        <f>B102&amp;".1"</f>
        <v>10.0.1</v>
      </c>
      <c r="G103" s="319" t="s">
        <v>53</v>
      </c>
      <c r="H103" s="290" t="s">
        <v>397</v>
      </c>
      <c r="I103" s="352"/>
      <c r="J103" s="352"/>
      <c r="K103" s="352"/>
      <c r="L103" s="352"/>
      <c r="M103" s="352"/>
      <c r="N103" s="352"/>
      <c r="O103" s="352"/>
      <c r="P103" s="352"/>
      <c r="Q103" s="352"/>
      <c r="R103" s="413"/>
      <c r="S103" s="317"/>
      <c r="T103" s="235"/>
      <c r="U103" s="328"/>
    </row>
    <row r="104" spans="1:21" ht="18.75" hidden="1">
      <c r="B104" s="602"/>
      <c r="F104" s="290" t="str">
        <f>B102&amp;".2"</f>
        <v>10.0.2</v>
      </c>
      <c r="G104" s="319" t="s">
        <v>54</v>
      </c>
      <c r="H104" s="290" t="s">
        <v>397</v>
      </c>
      <c r="I104" s="352"/>
      <c r="J104" s="352"/>
      <c r="K104" s="352"/>
      <c r="L104" s="352"/>
      <c r="M104" s="352"/>
      <c r="N104" s="352"/>
      <c r="O104" s="352"/>
      <c r="P104" s="352"/>
      <c r="Q104" s="352"/>
      <c r="R104" s="413"/>
      <c r="S104" s="317"/>
      <c r="T104" s="235"/>
      <c r="U104" s="328"/>
    </row>
    <row r="105" spans="1:21" ht="18.75" hidden="1">
      <c r="B105" s="602"/>
      <c r="F105" s="290" t="str">
        <f>B102&amp;".3"</f>
        <v>10.0.3</v>
      </c>
      <c r="G105" s="319" t="s">
        <v>55</v>
      </c>
      <c r="H105" s="290" t="s">
        <v>397</v>
      </c>
      <c r="I105" s="352"/>
      <c r="J105" s="352"/>
      <c r="K105" s="352"/>
      <c r="L105" s="352"/>
      <c r="M105" s="352"/>
      <c r="N105" s="352"/>
      <c r="O105" s="352"/>
      <c r="P105" s="352"/>
      <c r="Q105" s="352"/>
      <c r="R105" s="413"/>
      <c r="S105" s="317"/>
      <c r="T105" s="235"/>
      <c r="U105" s="328"/>
    </row>
    <row r="106" spans="1:21" ht="18.75" hidden="1">
      <c r="B106" s="602"/>
      <c r="F106" s="290" t="str">
        <f>B102&amp;".4"</f>
        <v>10.0.4</v>
      </c>
      <c r="G106" s="319" t="s">
        <v>56</v>
      </c>
      <c r="H106" s="290" t="s">
        <v>397</v>
      </c>
      <c r="I106" s="352"/>
      <c r="J106" s="352"/>
      <c r="K106" s="352"/>
      <c r="L106" s="352"/>
      <c r="M106" s="352"/>
      <c r="N106" s="352"/>
      <c r="O106" s="352"/>
      <c r="P106" s="352"/>
      <c r="Q106" s="352"/>
      <c r="R106" s="413"/>
      <c r="S106" s="317"/>
      <c r="T106" s="235"/>
      <c r="U106" s="328"/>
    </row>
    <row r="107" spans="1:21" ht="45">
      <c r="B107" s="602" t="s">
        <v>392</v>
      </c>
      <c r="E107" s="45"/>
      <c r="F107" s="302" t="str">
        <f>B107</f>
        <v>10.1</v>
      </c>
      <c r="G107" s="370" t="s">
        <v>473</v>
      </c>
      <c r="H107" s="290" t="s">
        <v>397</v>
      </c>
      <c r="I107" s="305">
        <f t="shared" ref="I107:Q107" si="10">SUM(I108:I111)</f>
        <v>44458.090000000004</v>
      </c>
      <c r="J107" s="305">
        <f t="shared" si="10"/>
        <v>0</v>
      </c>
      <c r="K107" s="305">
        <f t="shared" si="10"/>
        <v>6269.22</v>
      </c>
      <c r="L107" s="305">
        <f t="shared" si="10"/>
        <v>1803.82</v>
      </c>
      <c r="M107" s="305">
        <f t="shared" si="10"/>
        <v>899.49</v>
      </c>
      <c r="N107" s="305">
        <f t="shared" si="10"/>
        <v>11309.77</v>
      </c>
      <c r="O107" s="305">
        <f t="shared" si="10"/>
        <v>5690.7900000000009</v>
      </c>
      <c r="P107" s="305">
        <f t="shared" si="10"/>
        <v>404</v>
      </c>
      <c r="Q107" s="305">
        <f t="shared" si="10"/>
        <v>18081</v>
      </c>
      <c r="R107" s="414" t="str">
        <f>G107</f>
        <v>амортизация</v>
      </c>
      <c r="S107" s="367"/>
      <c r="T107" s="375" t="s">
        <v>492</v>
      </c>
      <c r="U107" s="328"/>
    </row>
    <row r="108" spans="1:21" ht="18.75">
      <c r="B108" s="602"/>
      <c r="F108" s="290" t="str">
        <f>B107&amp;".1"</f>
        <v>10.1.1</v>
      </c>
      <c r="G108" s="319" t="s">
        <v>53</v>
      </c>
      <c r="H108" s="290" t="s">
        <v>397</v>
      </c>
      <c r="I108" s="352">
        <v>0</v>
      </c>
      <c r="J108" s="352"/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413"/>
      <c r="S108" s="317"/>
      <c r="T108" s="235"/>
      <c r="U108" s="328"/>
    </row>
    <row r="109" spans="1:21" ht="18.75">
      <c r="B109" s="602"/>
      <c r="F109" s="290" t="str">
        <f>B107&amp;".2"</f>
        <v>10.1.2</v>
      </c>
      <c r="G109" s="319" t="s">
        <v>54</v>
      </c>
      <c r="H109" s="290" t="s">
        <v>397</v>
      </c>
      <c r="I109" s="352">
        <v>0</v>
      </c>
      <c r="J109" s="352"/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413"/>
      <c r="S109" s="317"/>
      <c r="T109" s="235"/>
      <c r="U109" s="328"/>
    </row>
    <row r="110" spans="1:21" ht="18.75">
      <c r="B110" s="602"/>
      <c r="F110" s="290" t="str">
        <f>B107&amp;".3"</f>
        <v>10.1.3</v>
      </c>
      <c r="G110" s="319" t="s">
        <v>55</v>
      </c>
      <c r="H110" s="290" t="s">
        <v>397</v>
      </c>
      <c r="I110" s="352">
        <f>K110+L110+M110+N110+O110+P110+Q110</f>
        <v>44458.090000000004</v>
      </c>
      <c r="J110" s="352"/>
      <c r="K110" s="352">
        <v>6269.22</v>
      </c>
      <c r="L110" s="352">
        <v>1803.82</v>
      </c>
      <c r="M110" s="352">
        <v>899.49</v>
      </c>
      <c r="N110" s="352">
        <f>6133.73+32461.27-N115</f>
        <v>11309.77</v>
      </c>
      <c r="O110" s="352">
        <f>3848.38+23651.62-O115</f>
        <v>5690.7900000000009</v>
      </c>
      <c r="P110" s="352">
        <v>404</v>
      </c>
      <c r="Q110" s="352">
        <v>18081</v>
      </c>
      <c r="R110" s="413"/>
      <c r="S110" s="317"/>
      <c r="T110" s="235"/>
      <c r="U110" s="328"/>
    </row>
    <row r="111" spans="1:21" ht="18.75">
      <c r="B111" s="602"/>
      <c r="F111" s="290" t="str">
        <f>B107&amp;".4"</f>
        <v>10.1.4</v>
      </c>
      <c r="G111" s="319" t="s">
        <v>56</v>
      </c>
      <c r="H111" s="290" t="s">
        <v>397</v>
      </c>
      <c r="I111" s="352">
        <v>0</v>
      </c>
      <c r="J111" s="352"/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413"/>
      <c r="S111" s="317"/>
      <c r="T111" s="235"/>
      <c r="U111" s="328"/>
    </row>
    <row r="112" spans="1:21" ht="45">
      <c r="B112" s="602" t="s">
        <v>1815</v>
      </c>
      <c r="E112" s="45" t="s">
        <v>1745</v>
      </c>
      <c r="F112" s="302" t="str">
        <f>B112</f>
        <v>10.2</v>
      </c>
      <c r="G112" s="370" t="s">
        <v>476</v>
      </c>
      <c r="H112" s="290" t="s">
        <v>397</v>
      </c>
      <c r="I112" s="305">
        <f t="shared" ref="I112:Q112" si="11">SUM(I113:I116)</f>
        <v>60054.59</v>
      </c>
      <c r="J112" s="305">
        <f t="shared" si="11"/>
        <v>0</v>
      </c>
      <c r="K112" s="305">
        <f t="shared" si="11"/>
        <v>7563.97</v>
      </c>
      <c r="L112" s="305">
        <f t="shared" si="11"/>
        <v>3396.18</v>
      </c>
      <c r="M112" s="305">
        <f t="shared" si="11"/>
        <v>0</v>
      </c>
      <c r="N112" s="305">
        <f t="shared" si="11"/>
        <v>27285.23</v>
      </c>
      <c r="O112" s="305">
        <f t="shared" si="11"/>
        <v>21809.21</v>
      </c>
      <c r="P112" s="305">
        <f t="shared" si="11"/>
        <v>0</v>
      </c>
      <c r="Q112" s="305">
        <f t="shared" si="11"/>
        <v>0</v>
      </c>
      <c r="R112" s="413" t="str">
        <f>G112</f>
        <v>заемные средства др. организаций</v>
      </c>
      <c r="S112" s="317"/>
      <c r="T112" s="235" t="s">
        <v>492</v>
      </c>
      <c r="U112" s="328"/>
    </row>
    <row r="113" spans="1:21" ht="18.75">
      <c r="A113" s="253"/>
      <c r="B113" s="602"/>
      <c r="F113" s="290" t="str">
        <f>B112&amp;".1"</f>
        <v>10.2.1</v>
      </c>
      <c r="G113" s="319" t="s">
        <v>53</v>
      </c>
      <c r="H113" s="290" t="s">
        <v>397</v>
      </c>
      <c r="I113" s="352">
        <v>0</v>
      </c>
      <c r="J113" s="352"/>
      <c r="K113" s="352">
        <v>0</v>
      </c>
      <c r="L113" s="352">
        <v>0</v>
      </c>
      <c r="M113" s="352">
        <v>0</v>
      </c>
      <c r="N113" s="352">
        <v>0</v>
      </c>
      <c r="O113" s="352">
        <v>0</v>
      </c>
      <c r="P113" s="352">
        <v>0</v>
      </c>
      <c r="Q113" s="352">
        <v>0</v>
      </c>
      <c r="R113" s="413"/>
      <c r="S113" s="317"/>
      <c r="T113" s="235"/>
      <c r="U113" s="328"/>
    </row>
    <row r="114" spans="1:21" ht="18.75">
      <c r="B114" s="602"/>
      <c r="F114" s="290" t="str">
        <f>B112&amp;".2"</f>
        <v>10.2.2</v>
      </c>
      <c r="G114" s="319" t="s">
        <v>54</v>
      </c>
      <c r="H114" s="290" t="s">
        <v>397</v>
      </c>
      <c r="I114" s="352">
        <v>0</v>
      </c>
      <c r="J114" s="352"/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413"/>
      <c r="S114" s="317"/>
      <c r="T114" s="235"/>
      <c r="U114" s="328"/>
    </row>
    <row r="115" spans="1:21" ht="18.75">
      <c r="B115" s="602"/>
      <c r="F115" s="290" t="str">
        <f>B112&amp;".3"</f>
        <v>10.2.3</v>
      </c>
      <c r="G115" s="319" t="s">
        <v>55</v>
      </c>
      <c r="H115" s="290" t="s">
        <v>397</v>
      </c>
      <c r="I115" s="352">
        <f>K115+L115+M115+N115+O115+P115</f>
        <v>60054.59</v>
      </c>
      <c r="J115" s="352"/>
      <c r="K115" s="352">
        <v>7563.97</v>
      </c>
      <c r="L115" s="352">
        <v>3396.18</v>
      </c>
      <c r="M115" s="352">
        <v>0</v>
      </c>
      <c r="N115" s="352">
        <f>118.62+27166.61</f>
        <v>27285.23</v>
      </c>
      <c r="O115" s="352">
        <f>2689.18+19120.03</f>
        <v>21809.21</v>
      </c>
      <c r="P115" s="352">
        <v>0</v>
      </c>
      <c r="Q115" s="352">
        <v>0</v>
      </c>
      <c r="R115" s="413"/>
      <c r="S115" s="317"/>
      <c r="T115" s="235"/>
      <c r="U115" s="328"/>
    </row>
    <row r="116" spans="1:21" ht="18.75">
      <c r="B116" s="602"/>
      <c r="F116" s="290" t="str">
        <f>B112&amp;".4"</f>
        <v>10.2.4</v>
      </c>
      <c r="G116" s="319" t="s">
        <v>56</v>
      </c>
      <c r="H116" s="290" t="s">
        <v>397</v>
      </c>
      <c r="I116" s="352">
        <v>0</v>
      </c>
      <c r="J116" s="352"/>
      <c r="K116" s="352">
        <v>0</v>
      </c>
      <c r="L116" s="352">
        <v>0</v>
      </c>
      <c r="M116" s="352">
        <v>0</v>
      </c>
      <c r="N116" s="352">
        <v>0</v>
      </c>
      <c r="O116" s="352">
        <v>0</v>
      </c>
      <c r="P116" s="352">
        <v>0</v>
      </c>
      <c r="Q116" s="352">
        <v>0</v>
      </c>
      <c r="R116" s="413"/>
      <c r="S116" s="317"/>
      <c r="T116" s="235"/>
      <c r="U116" s="328"/>
    </row>
    <row r="117" spans="1:21" ht="18.75">
      <c r="F117" s="316"/>
      <c r="G117" s="310" t="s">
        <v>347</v>
      </c>
      <c r="H117" s="310"/>
      <c r="I117" s="311"/>
      <c r="J117" s="311"/>
      <c r="K117" s="311"/>
      <c r="L117" s="311"/>
      <c r="M117" s="311"/>
      <c r="N117" s="311"/>
      <c r="O117" s="311"/>
      <c r="P117" s="311"/>
      <c r="Q117" s="311"/>
      <c r="R117" s="415"/>
      <c r="S117" s="317"/>
      <c r="T117" s="235"/>
      <c r="U117" s="328"/>
    </row>
    <row r="118" spans="1:21" ht="3" customHeight="1">
      <c r="J118" s="320"/>
      <c r="K118" s="320"/>
      <c r="L118" s="320"/>
      <c r="M118" s="320"/>
      <c r="N118" s="320"/>
      <c r="O118" s="320"/>
      <c r="P118" s="320"/>
      <c r="Q118" s="320"/>
      <c r="U118" s="340"/>
    </row>
    <row r="119" spans="1:21" ht="18.75">
      <c r="F119" s="356">
        <v>1</v>
      </c>
      <c r="G119" s="634" t="s">
        <v>684</v>
      </c>
      <c r="H119" s="634"/>
      <c r="I119" s="634"/>
      <c r="J119" s="634"/>
      <c r="K119" s="634"/>
      <c r="L119" s="634"/>
      <c r="M119" s="634"/>
      <c r="N119" s="634"/>
      <c r="O119" s="634"/>
      <c r="P119" s="634"/>
      <c r="Q119" s="634"/>
      <c r="R119" s="634"/>
      <c r="S119" s="634"/>
      <c r="T119" s="634"/>
      <c r="U119" s="340"/>
    </row>
    <row r="120" spans="1:21" ht="27" customHeight="1">
      <c r="F120" s="356"/>
      <c r="G120" s="634" t="s">
        <v>685</v>
      </c>
      <c r="H120" s="634"/>
      <c r="I120" s="634"/>
      <c r="J120" s="634"/>
      <c r="K120" s="634"/>
      <c r="L120" s="634"/>
      <c r="M120" s="634"/>
      <c r="N120" s="634"/>
      <c r="O120" s="634"/>
      <c r="P120" s="634"/>
      <c r="Q120" s="634"/>
      <c r="R120" s="634"/>
      <c r="S120" s="634"/>
      <c r="T120" s="634"/>
      <c r="U120" s="340"/>
    </row>
    <row r="121" spans="1:21" ht="18.75">
      <c r="F121" s="357">
        <v>2</v>
      </c>
      <c r="G121" s="633" t="s">
        <v>449</v>
      </c>
      <c r="H121" s="633"/>
      <c r="I121" s="633"/>
      <c r="J121" s="633"/>
      <c r="K121" s="633"/>
      <c r="L121" s="633"/>
      <c r="M121" s="633"/>
      <c r="N121" s="633"/>
      <c r="O121" s="633"/>
      <c r="P121" s="633"/>
      <c r="Q121" s="633"/>
      <c r="R121" s="633"/>
      <c r="S121" s="633"/>
      <c r="T121" s="633"/>
      <c r="U121" s="340"/>
    </row>
  </sheetData>
  <sheetProtection password="FA9C" sheet="1" objects="1" scenarios="1" formatColumns="0" formatRows="0"/>
  <mergeCells count="21">
    <mergeCell ref="B23:B26"/>
    <mergeCell ref="B27:B30"/>
    <mergeCell ref="B31:B34"/>
    <mergeCell ref="B35:B38"/>
    <mergeCell ref="B39:B41"/>
    <mergeCell ref="B112:B116"/>
    <mergeCell ref="F5:I5"/>
    <mergeCell ref="G121:T121"/>
    <mergeCell ref="G119:T119"/>
    <mergeCell ref="I8:R8"/>
    <mergeCell ref="T7:T9"/>
    <mergeCell ref="F7:S7"/>
    <mergeCell ref="G120:T120"/>
    <mergeCell ref="B102:B106"/>
    <mergeCell ref="B107:B111"/>
    <mergeCell ref="F8:F9"/>
    <mergeCell ref="G8:G9"/>
    <mergeCell ref="H8:H9"/>
    <mergeCell ref="B20:B22"/>
    <mergeCell ref="B92:B94"/>
    <mergeCell ref="B97:B101"/>
  </mergeCells>
  <dataValidations disablePrompts="1" xWindow="395" yWindow="694" count="9">
    <dataValidation type="list" operator="lessThanOrEqual" allowBlank="1" showInputMessage="1" showErrorMessage="1" errorTitle="Ошибка" error="Выберите значение из списка!" sqref="G21 G25 G28:G29 G32:G33 G36:G37 G40" xr:uid="{00000000-0002-0000-0D00-000000000000}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92:H92 I15:I16 J11:Q11" xr:uid="{00000000-0002-0000-0D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Q18" xr:uid="{00000000-0002-0000-0D00-000002000000}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 xr:uid="{00000000-0002-0000-0D00-000003000000}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 G27 G31 G35 G39" xr:uid="{00000000-0002-0000-0D00-000004000000}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07 G102 G24 G112" xr:uid="{00000000-0002-0000-0D00-000005000000}">
      <formula1>source_of_funding</formula1>
    </dataValidation>
    <dataValidation type="decimal" allowBlank="1" showErrorMessage="1" errorTitle="Ошибка" error="Допускается ввод только неотрицательных чисел!" sqref="I48:Q49 I57:I58 I81:I82 I51:Q52 I24:Q25 I28:Q29 I32:Q33 I36:Q37 I40:Q40 I103:Q106 I21:Q21 I75:I76 I78:I79 I87:Q88 I90:Q91 I84:Q85 I45:Q46 I108:Q111 I113:Q116" xr:uid="{00000000-0002-0000-0D00-000006000000}">
      <formula1>0</formula1>
      <formula2>9.99999999999999E+23</formula2>
    </dataValidation>
    <dataValidation type="decimal" allowBlank="1" showInputMessage="1" showErrorMessage="1" error="Введите значение от 0 до 100%" sqref="J75:Q76 J78:Q79 J81:Q82 I54:Q55 J57:Q58 I60:Q61 I63:Q64 I66:Q67 I69:Q70 I72:Q73" xr:uid="{00000000-0002-0000-0D00-000007000000}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93:Q94" xr:uid="{00000000-0002-0000-0D00-000008000000}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 ht="22.5" customHeight="1">
      <c r="D5" s="593" t="s">
        <v>223</v>
      </c>
      <c r="E5" s="593"/>
      <c r="F5" s="593"/>
      <c r="G5" s="593"/>
    </row>
    <row r="6" spans="1:21" s="285" customFormat="1" ht="0.95" customHeight="1">
      <c r="A6" s="286"/>
      <c r="C6" s="516"/>
      <c r="D6" s="594"/>
      <c r="E6" s="594"/>
      <c r="F6" s="594"/>
      <c r="G6" s="594"/>
      <c r="H6" s="216"/>
    </row>
    <row r="7" spans="1:21" s="76" customFormat="1">
      <c r="D7" s="259"/>
      <c r="E7" s="229"/>
      <c r="F7" s="229"/>
      <c r="G7" s="229"/>
      <c r="U7" s="183"/>
    </row>
    <row r="8" spans="1:21" customFormat="1">
      <c r="C8" s="97">
        <v>22</v>
      </c>
      <c r="D8" s="595" t="s">
        <v>215</v>
      </c>
      <c r="E8" s="596"/>
      <c r="F8" s="596"/>
      <c r="G8" s="597"/>
      <c r="U8" s="187"/>
    </row>
    <row r="9" spans="1:21" ht="11.25" customHeight="1">
      <c r="D9" s="598" t="s">
        <v>204</v>
      </c>
      <c r="E9" s="598"/>
      <c r="F9" s="598"/>
      <c r="G9" s="599" t="s">
        <v>205</v>
      </c>
    </row>
    <row r="10" spans="1:21" ht="11.25" customHeight="1">
      <c r="A10" s="13" t="s">
        <v>438</v>
      </c>
      <c r="D10" s="239" t="s">
        <v>23</v>
      </c>
      <c r="E10" s="240"/>
      <c r="F10" s="241" t="s">
        <v>199</v>
      </c>
      <c r="G10" s="600"/>
    </row>
    <row r="11" spans="1:21" ht="12" customHeight="1">
      <c r="D11" s="256" t="s">
        <v>24</v>
      </c>
      <c r="E11" s="242">
        <v>2</v>
      </c>
      <c r="F11" s="243">
        <v>3</v>
      </c>
      <c r="G11" s="244">
        <v>4</v>
      </c>
    </row>
    <row r="12" spans="1:21">
      <c r="D12" s="238">
        <v>1</v>
      </c>
      <c r="E12" s="245" t="s">
        <v>224</v>
      </c>
      <c r="F12" s="261" t="str">
        <f>IF(form_up_date="","",form_up_date)</f>
        <v>11.03.2022</v>
      </c>
      <c r="G12" s="263" t="s">
        <v>225</v>
      </c>
    </row>
    <row r="13" spans="1:21" ht="45">
      <c r="D13" s="238" t="s">
        <v>236</v>
      </c>
      <c r="E13" s="245" t="s">
        <v>226</v>
      </c>
      <c r="F13" s="261" t="s">
        <v>1750</v>
      </c>
      <c r="G13" s="235" t="s">
        <v>297</v>
      </c>
    </row>
    <row r="14" spans="1:21" ht="22.5">
      <c r="D14" s="238" t="s">
        <v>237</v>
      </c>
      <c r="E14" s="245" t="s">
        <v>227</v>
      </c>
      <c r="F14" s="261" t="s">
        <v>1747</v>
      </c>
      <c r="G14" s="263" t="s">
        <v>228</v>
      </c>
    </row>
    <row r="15" spans="1:21" ht="22.5">
      <c r="D15" s="238" t="s">
        <v>238</v>
      </c>
      <c r="E15" s="245" t="s">
        <v>229</v>
      </c>
      <c r="F15" s="262" t="s">
        <v>230</v>
      </c>
      <c r="G15" s="235"/>
    </row>
    <row r="16" spans="1:21">
      <c r="D16" s="191" t="str">
        <f>D15&amp;".1"</f>
        <v>4.1.1</v>
      </c>
      <c r="E16" s="246" t="s">
        <v>3</v>
      </c>
      <c r="F16" s="261" t="str">
        <f>IF(region_name="","",region_name)</f>
        <v>Ханты-Мансийский автономный округ</v>
      </c>
      <c r="G16" s="263" t="s">
        <v>231</v>
      </c>
    </row>
    <row r="17" spans="4:7" ht="22.5">
      <c r="D17" s="238" t="s">
        <v>239</v>
      </c>
      <c r="E17" s="247" t="s">
        <v>232</v>
      </c>
      <c r="F17" s="261" t="s">
        <v>1703</v>
      </c>
      <c r="G17" s="264" t="s">
        <v>233</v>
      </c>
    </row>
    <row r="18" spans="4:7" ht="56.25">
      <c r="D18" s="238" t="s">
        <v>240</v>
      </c>
      <c r="E18" s="248" t="s">
        <v>234</v>
      </c>
      <c r="F18" s="261" t="s">
        <v>1751</v>
      </c>
      <c r="G18" s="255" t="s">
        <v>296</v>
      </c>
    </row>
    <row r="19" spans="4:7">
      <c r="D19" s="249"/>
      <c r="E19" s="250"/>
      <c r="F19" s="251"/>
      <c r="G19" s="252"/>
    </row>
    <row r="20" spans="4:7">
      <c r="D20" s="253"/>
      <c r="E20" s="592" t="s">
        <v>235</v>
      </c>
      <c r="F20" s="592"/>
      <c r="G20" s="25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E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254" hidden="1" customWidth="1"/>
    <col min="2" max="2" width="9.140625" style="131" hidden="1" customWidth="1"/>
    <col min="3" max="3" width="3.7109375" style="478" customWidth="1"/>
    <col min="4" max="4" width="6.28515625" style="29" bestFit="1" customWidth="1"/>
    <col min="5" max="5" width="64.140625" style="29" customWidth="1"/>
    <col min="6" max="7" width="35.7109375" style="29" customWidth="1"/>
    <col min="8" max="8" width="115.7109375" style="29" customWidth="1"/>
    <col min="9" max="9" width="10.5703125" style="29"/>
    <col min="10" max="11" width="10.5703125" style="223"/>
    <col min="12" max="16384" width="10.5703125" style="29"/>
  </cols>
  <sheetData>
    <row r="1" spans="1:17" hidden="1">
      <c r="N1" s="479"/>
      <c r="O1" s="479"/>
      <c r="Q1" s="479"/>
    </row>
    <row r="2" spans="1:17" hidden="1"/>
    <row r="3" spans="1:17" hidden="1"/>
    <row r="4" spans="1:17" ht="3" customHeight="1">
      <c r="G4" s="73"/>
      <c r="H4" s="73"/>
    </row>
    <row r="5" spans="1:17" ht="26.1" customHeight="1">
      <c r="D5" s="638" t="s">
        <v>741</v>
      </c>
      <c r="E5" s="638"/>
      <c r="F5" s="638"/>
      <c r="G5" s="638"/>
      <c r="H5" s="487"/>
    </row>
    <row r="6" spans="1:17" ht="3" customHeight="1">
      <c r="E6" s="276"/>
      <c r="F6" s="276"/>
      <c r="G6" s="289"/>
      <c r="H6" s="486"/>
    </row>
    <row r="7" spans="1:17">
      <c r="D7" s="551" t="s">
        <v>204</v>
      </c>
      <c r="E7" s="551"/>
      <c r="F7" s="551"/>
      <c r="G7" s="551"/>
      <c r="H7" s="639" t="s">
        <v>205</v>
      </c>
    </row>
    <row r="8" spans="1:17">
      <c r="D8" s="191" t="s">
        <v>23</v>
      </c>
      <c r="E8" s="480" t="s">
        <v>222</v>
      </c>
      <c r="F8" s="480" t="s">
        <v>199</v>
      </c>
      <c r="G8" s="480" t="s">
        <v>210</v>
      </c>
      <c r="H8" s="639"/>
    </row>
    <row r="9" spans="1:17" ht="12" customHeight="1">
      <c r="D9" s="74" t="s">
        <v>24</v>
      </c>
      <c r="E9" s="74" t="s">
        <v>0</v>
      </c>
      <c r="F9" s="74" t="s">
        <v>1</v>
      </c>
      <c r="G9" s="74" t="s">
        <v>2</v>
      </c>
      <c r="H9" s="74" t="s">
        <v>11</v>
      </c>
    </row>
    <row r="10" spans="1:17" ht="22.5">
      <c r="A10" s="265"/>
      <c r="D10" s="488" t="s">
        <v>24</v>
      </c>
      <c r="E10" s="390" t="s">
        <v>732</v>
      </c>
      <c r="F10" s="481"/>
      <c r="G10" s="203"/>
      <c r="H10" s="640" t="s">
        <v>738</v>
      </c>
    </row>
    <row r="11" spans="1:17" ht="21" customHeight="1">
      <c r="A11" s="265"/>
      <c r="D11" s="488" t="s">
        <v>0</v>
      </c>
      <c r="E11" s="390" t="s">
        <v>733</v>
      </c>
      <c r="F11" s="481"/>
      <c r="G11" s="203"/>
      <c r="H11" s="641"/>
    </row>
    <row r="12" spans="1:17" ht="21" customHeight="1">
      <c r="A12" s="489"/>
      <c r="C12" s="45"/>
      <c r="D12" s="488" t="s">
        <v>1</v>
      </c>
      <c r="E12" s="390" t="s">
        <v>734</v>
      </c>
      <c r="F12" s="481"/>
      <c r="G12" s="203"/>
      <c r="H12" s="641"/>
      <c r="I12" s="223"/>
      <c r="K12" s="29"/>
    </row>
    <row r="13" spans="1:17" ht="21" customHeight="1">
      <c r="A13" s="489"/>
      <c r="C13" s="45"/>
      <c r="D13" s="488" t="s">
        <v>2</v>
      </c>
      <c r="E13" s="390" t="s">
        <v>735</v>
      </c>
      <c r="F13" s="481"/>
      <c r="G13" s="203"/>
      <c r="H13" s="641"/>
      <c r="I13" s="223"/>
      <c r="K13" s="29"/>
    </row>
    <row r="14" spans="1:17" ht="22.5">
      <c r="A14" s="265"/>
      <c r="D14" s="206"/>
      <c r="E14" s="482" t="s">
        <v>736</v>
      </c>
      <c r="F14" s="483"/>
      <c r="G14" s="484"/>
      <c r="H14" s="491" t="s">
        <v>739</v>
      </c>
    </row>
    <row r="15" spans="1:17">
      <c r="D15" s="485"/>
      <c r="E15" s="485"/>
      <c r="F15" s="485"/>
      <c r="G15" s="485"/>
      <c r="H15" s="485"/>
    </row>
  </sheetData>
  <sheetProtection algorithmName="SHA-512" hashValue="X2Gu4GNCHlUYbfz3hmdig2oEgDpWyMNp35UNIjUBBXoUzrRaustMtgwytfzzuBjXQE2zL/lwBO21r9v8C098aQ==" saltValue="gAHlbkqdZJDDHnz3nPdCCg==" spinCount="100000" sheet="1" objects="1" scenarios="1" formatColumns="0" formatRows="0"/>
  <dataConsolidate link="1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 xr:uid="{00000000-0002-0000-0F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 xr:uid="{00000000-0002-0000-0F00-000001000000}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3" hidden="1" customWidth="1"/>
    <col min="2" max="2" width="9.140625" style="194" hidden="1" customWidth="1"/>
    <col min="3" max="3" width="3.7109375" style="195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29" customFormat="1" ht="22.5">
      <c r="A5" s="13"/>
      <c r="C5" s="45"/>
      <c r="D5" s="644" t="s">
        <v>203</v>
      </c>
      <c r="E5" s="644"/>
      <c r="F5" s="644"/>
      <c r="G5" s="644"/>
      <c r="H5" s="644"/>
      <c r="I5" s="644"/>
      <c r="J5" s="644"/>
      <c r="K5" s="196"/>
    </row>
    <row r="6" spans="1:14" ht="3" hidden="1" customHeight="1">
      <c r="D6" s="211"/>
      <c r="E6" s="211"/>
      <c r="G6" s="211"/>
      <c r="H6" s="211"/>
      <c r="I6" s="211"/>
      <c r="J6" s="211"/>
      <c r="K6" s="211"/>
    </row>
    <row r="7" spans="1:14" s="193" customFormat="1" ht="3" customHeight="1">
      <c r="B7" s="194"/>
      <c r="C7" s="195"/>
      <c r="D7" s="212"/>
      <c r="E7" s="212"/>
      <c r="G7" s="212"/>
      <c r="H7" s="212"/>
      <c r="I7" s="212"/>
      <c r="J7" s="212"/>
      <c r="K7" s="212"/>
      <c r="L7" s="213"/>
    </row>
    <row r="8" spans="1:14">
      <c r="D8" s="645" t="s">
        <v>204</v>
      </c>
      <c r="E8" s="645"/>
      <c r="F8" s="645"/>
      <c r="G8" s="645"/>
      <c r="H8" s="645"/>
      <c r="I8" s="645"/>
      <c r="J8" s="645"/>
      <c r="K8" s="645" t="s">
        <v>205</v>
      </c>
    </row>
    <row r="9" spans="1:14">
      <c r="D9" s="645" t="s">
        <v>23</v>
      </c>
      <c r="E9" s="645" t="s">
        <v>206</v>
      </c>
      <c r="F9" s="645"/>
      <c r="G9" s="645" t="s">
        <v>207</v>
      </c>
      <c r="H9" s="645"/>
      <c r="I9" s="645"/>
      <c r="J9" s="645"/>
      <c r="K9" s="645"/>
    </row>
    <row r="10" spans="1:14" ht="22.5">
      <c r="D10" s="645"/>
      <c r="E10" s="190" t="s">
        <v>208</v>
      </c>
      <c r="F10" s="190" t="s">
        <v>129</v>
      </c>
      <c r="G10" s="190" t="s">
        <v>129</v>
      </c>
      <c r="H10" s="190" t="s">
        <v>208</v>
      </c>
      <c r="I10" s="190" t="s">
        <v>209</v>
      </c>
      <c r="J10" s="190" t="s">
        <v>210</v>
      </c>
      <c r="K10" s="645"/>
    </row>
    <row r="11" spans="1:14" ht="12" customHeight="1">
      <c r="D11" s="74" t="s">
        <v>24</v>
      </c>
      <c r="E11" s="74" t="s">
        <v>0</v>
      </c>
      <c r="F11" s="74" t="s">
        <v>1</v>
      </c>
      <c r="G11" s="74" t="s">
        <v>2</v>
      </c>
      <c r="H11" s="74" t="s">
        <v>11</v>
      </c>
      <c r="I11" s="74" t="s">
        <v>12</v>
      </c>
      <c r="J11" s="74" t="s">
        <v>27</v>
      </c>
      <c r="K11" s="74" t="s">
        <v>28</v>
      </c>
    </row>
    <row r="12" spans="1:14" s="106" customFormat="1" ht="58.5" customHeight="1">
      <c r="A12" s="197" t="s">
        <v>1</v>
      </c>
      <c r="B12" s="106" t="s">
        <v>125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640" t="s">
        <v>211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C13" s="194"/>
      <c r="D13" s="206"/>
      <c r="E13" s="207" t="s">
        <v>148</v>
      </c>
      <c r="F13" s="208"/>
      <c r="G13" s="208"/>
      <c r="H13" s="208"/>
      <c r="I13" s="208"/>
      <c r="J13" s="209"/>
      <c r="K13" s="642"/>
    </row>
    <row r="14" spans="1:14" ht="3" customHeight="1">
      <c r="A14" s="194"/>
      <c r="C14" s="194"/>
    </row>
    <row r="15" spans="1:14" ht="27.75" customHeight="1">
      <c r="E15" s="643" t="s">
        <v>212</v>
      </c>
      <c r="F15" s="643"/>
      <c r="G15" s="643"/>
      <c r="H15" s="643"/>
      <c r="I15" s="643"/>
      <c r="J15" s="643"/>
    </row>
  </sheetData>
  <sheetProtection algorithmName="SHA-512" hashValue="/fipPWMGMo3Kv/s/4kjXBdY6QAb0QBFYcjjvdX8Zcn8JgHrBzL/cpWKNLpMFxU6cjJC/t09qLonPclBLCtRN0Q==" saltValue="WOn3wEQmAKW2JgeaX8LLG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10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10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10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10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47" customWidth="1"/>
    <col min="4" max="4" width="6.28515625" style="21" customWidth="1"/>
    <col min="5" max="5" width="73.7109375" style="21" customWidth="1"/>
    <col min="6" max="20" width="9.140625" style="21"/>
    <col min="21" max="21" width="9.140625" style="185"/>
    <col min="22" max="16384" width="9.140625" style="21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646" t="s">
        <v>139</v>
      </c>
      <c r="E7" s="646"/>
    </row>
    <row r="8" spans="3:9" s="514" customFormat="1" ht="0.95" customHeight="1">
      <c r="C8" s="515"/>
      <c r="D8" s="647"/>
      <c r="E8" s="647"/>
    </row>
    <row r="9" spans="3:9" ht="6.95" customHeight="1"/>
    <row r="10" spans="3:9" ht="22.5" customHeight="1">
      <c r="D10" s="54" t="s">
        <v>23</v>
      </c>
      <c r="E10" s="53" t="s">
        <v>103</v>
      </c>
    </row>
    <row r="11" spans="3:9" ht="11.25" customHeight="1">
      <c r="D11" s="74" t="s">
        <v>24</v>
      </c>
      <c r="E11" s="74" t="s">
        <v>0</v>
      </c>
    </row>
    <row r="12" spans="3:9" ht="15" hidden="1" customHeight="1">
      <c r="D12" s="77">
        <v>0</v>
      </c>
      <c r="E12" s="55"/>
    </row>
    <row r="13" spans="3:9" ht="14.1" customHeight="1">
      <c r="C13" s="78"/>
      <c r="D13" s="77">
        <v>1</v>
      </c>
      <c r="E13" s="56"/>
    </row>
    <row r="14" spans="3:9" ht="15" customHeight="1">
      <c r="D14" s="81"/>
      <c r="E14" s="82" t="s">
        <v>148</v>
      </c>
    </row>
    <row r="15" spans="3:9" ht="11.25" customHeight="1"/>
    <row r="16" spans="3:9">
      <c r="D16" s="108"/>
      <c r="E16" s="79"/>
      <c r="F16" s="79"/>
      <c r="G16" s="80"/>
      <c r="H16" s="80"/>
      <c r="I16" s="80"/>
    </row>
  </sheetData>
  <sheetProtection algorithmName="SHA-512" hashValue="0Y+Ju77xT/V21qOi5fqiswfDh/+7/Tc749xq1qlob8quUNrEe8u4X+m4FEtxlIilWCPYWowY0OqP+DbKPBj/gw==" saltValue="GvN+OsXerkylsSjLaAGCJ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11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1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1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1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1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6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frmListIP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REESTR_IP">
    <tabColor indexed="47"/>
  </sheetPr>
  <dimension ref="A1:D28"/>
  <sheetViews>
    <sheetView showGridLines="0" workbookViewId="0"/>
  </sheetViews>
  <sheetFormatPr defaultRowHeight="11.25"/>
  <cols>
    <col min="1" max="16384" width="9.140625" style="96"/>
  </cols>
  <sheetData>
    <row r="1" spans="1:4">
      <c r="A1" s="96" t="s">
        <v>768</v>
      </c>
      <c r="B1" s="96" t="s">
        <v>769</v>
      </c>
      <c r="C1" s="96" t="s">
        <v>770</v>
      </c>
      <c r="D1" s="96" t="s">
        <v>771</v>
      </c>
    </row>
    <row r="2" spans="1:4">
      <c r="A2" s="96">
        <v>1</v>
      </c>
      <c r="B2" s="96" t="s">
        <v>772</v>
      </c>
      <c r="C2" s="96" t="s">
        <v>773</v>
      </c>
      <c r="D2" s="96" t="s">
        <v>774</v>
      </c>
    </row>
    <row r="3" spans="1:4">
      <c r="A3" s="96">
        <v>2</v>
      </c>
      <c r="B3" s="96" t="s">
        <v>775</v>
      </c>
      <c r="C3" s="96" t="s">
        <v>776</v>
      </c>
      <c r="D3" s="96" t="s">
        <v>774</v>
      </c>
    </row>
    <row r="4" spans="1:4">
      <c r="A4" s="96">
        <v>3</v>
      </c>
      <c r="B4" s="96" t="s">
        <v>777</v>
      </c>
      <c r="C4" s="96" t="s">
        <v>776</v>
      </c>
      <c r="D4" s="96" t="s">
        <v>778</v>
      </c>
    </row>
    <row r="5" spans="1:4">
      <c r="A5" s="96">
        <v>4</v>
      </c>
      <c r="B5" s="96" t="s">
        <v>779</v>
      </c>
      <c r="C5" s="96" t="s">
        <v>780</v>
      </c>
      <c r="D5" s="96" t="s">
        <v>781</v>
      </c>
    </row>
    <row r="6" spans="1:4">
      <c r="A6" s="96">
        <v>5</v>
      </c>
      <c r="B6" s="96" t="s">
        <v>782</v>
      </c>
      <c r="C6" s="96" t="s">
        <v>780</v>
      </c>
      <c r="D6" s="96" t="s">
        <v>781</v>
      </c>
    </row>
    <row r="7" spans="1:4">
      <c r="A7" s="96">
        <v>6</v>
      </c>
      <c r="B7" s="96" t="s">
        <v>783</v>
      </c>
      <c r="C7" s="96" t="s">
        <v>784</v>
      </c>
      <c r="D7" s="96" t="s">
        <v>785</v>
      </c>
    </row>
    <row r="8" spans="1:4">
      <c r="A8" s="96">
        <v>7</v>
      </c>
      <c r="B8" s="96" t="s">
        <v>786</v>
      </c>
      <c r="C8" s="96" t="s">
        <v>784</v>
      </c>
      <c r="D8" s="96" t="s">
        <v>781</v>
      </c>
    </row>
    <row r="9" spans="1:4">
      <c r="A9" s="96">
        <v>8</v>
      </c>
      <c r="B9" s="96" t="s">
        <v>787</v>
      </c>
      <c r="C9" s="96" t="s">
        <v>788</v>
      </c>
      <c r="D9" s="96" t="s">
        <v>789</v>
      </c>
    </row>
    <row r="10" spans="1:4">
      <c r="A10" s="96">
        <v>9</v>
      </c>
      <c r="B10" s="96" t="s">
        <v>790</v>
      </c>
      <c r="C10" s="96" t="s">
        <v>788</v>
      </c>
      <c r="D10" s="96" t="s">
        <v>791</v>
      </c>
    </row>
    <row r="11" spans="1:4">
      <c r="A11" s="96">
        <v>10</v>
      </c>
      <c r="B11" s="96" t="s">
        <v>792</v>
      </c>
      <c r="C11" s="96" t="s">
        <v>776</v>
      </c>
      <c r="D11" s="96" t="s">
        <v>789</v>
      </c>
    </row>
    <row r="12" spans="1:4">
      <c r="A12" s="96">
        <v>11</v>
      </c>
      <c r="B12" s="96" t="s">
        <v>793</v>
      </c>
      <c r="C12" s="96" t="s">
        <v>794</v>
      </c>
      <c r="D12" s="96" t="s">
        <v>778</v>
      </c>
    </row>
    <row r="13" spans="1:4">
      <c r="A13" s="96">
        <v>12</v>
      </c>
      <c r="B13" s="96" t="s">
        <v>795</v>
      </c>
      <c r="C13" s="96" t="s">
        <v>776</v>
      </c>
      <c r="D13" s="96" t="s">
        <v>774</v>
      </c>
    </row>
    <row r="14" spans="1:4">
      <c r="A14" s="96">
        <v>13</v>
      </c>
      <c r="B14" s="96" t="s">
        <v>796</v>
      </c>
      <c r="C14" s="96" t="s">
        <v>797</v>
      </c>
      <c r="D14" s="96" t="s">
        <v>791</v>
      </c>
    </row>
    <row r="15" spans="1:4">
      <c r="A15" s="96">
        <v>14</v>
      </c>
      <c r="B15" s="96" t="s">
        <v>796</v>
      </c>
      <c r="C15" s="96" t="s">
        <v>798</v>
      </c>
      <c r="D15" s="96" t="s">
        <v>791</v>
      </c>
    </row>
    <row r="16" spans="1:4">
      <c r="A16" s="96">
        <v>15</v>
      </c>
      <c r="B16" s="96" t="s">
        <v>796</v>
      </c>
      <c r="C16" s="96" t="s">
        <v>773</v>
      </c>
      <c r="D16" s="96" t="s">
        <v>791</v>
      </c>
    </row>
    <row r="17" spans="1:4">
      <c r="A17" s="96">
        <v>16</v>
      </c>
      <c r="B17" s="96" t="s">
        <v>799</v>
      </c>
      <c r="C17" s="96" t="s">
        <v>773</v>
      </c>
      <c r="D17" s="96" t="s">
        <v>789</v>
      </c>
    </row>
    <row r="18" spans="1:4">
      <c r="A18" s="96">
        <v>17</v>
      </c>
      <c r="B18" s="96" t="s">
        <v>800</v>
      </c>
      <c r="C18" s="96" t="s">
        <v>801</v>
      </c>
      <c r="D18" s="96" t="s">
        <v>802</v>
      </c>
    </row>
    <row r="19" spans="1:4">
      <c r="A19" s="96">
        <v>18</v>
      </c>
      <c r="B19" s="96" t="s">
        <v>803</v>
      </c>
      <c r="C19" s="96" t="s">
        <v>804</v>
      </c>
      <c r="D19" s="96" t="s">
        <v>774</v>
      </c>
    </row>
    <row r="20" spans="1:4">
      <c r="A20" s="96">
        <v>19</v>
      </c>
      <c r="B20" s="96" t="s">
        <v>805</v>
      </c>
      <c r="C20" s="96" t="s">
        <v>788</v>
      </c>
      <c r="D20" s="96" t="s">
        <v>802</v>
      </c>
    </row>
    <row r="21" spans="1:4">
      <c r="A21" s="96">
        <v>20</v>
      </c>
      <c r="B21" s="96" t="s">
        <v>806</v>
      </c>
      <c r="C21" s="96" t="s">
        <v>776</v>
      </c>
      <c r="D21" s="96" t="s">
        <v>789</v>
      </c>
    </row>
    <row r="22" spans="1:4">
      <c r="A22" s="96">
        <v>21</v>
      </c>
      <c r="B22" s="96" t="s">
        <v>807</v>
      </c>
      <c r="C22" s="96" t="s">
        <v>808</v>
      </c>
      <c r="D22" s="96" t="s">
        <v>774</v>
      </c>
    </row>
    <row r="23" spans="1:4">
      <c r="A23" s="96">
        <v>22</v>
      </c>
      <c r="B23" s="96" t="s">
        <v>809</v>
      </c>
      <c r="C23" s="96" t="s">
        <v>810</v>
      </c>
      <c r="D23" s="96" t="s">
        <v>774</v>
      </c>
    </row>
    <row r="24" spans="1:4">
      <c r="A24" s="96">
        <v>23</v>
      </c>
      <c r="B24" s="96" t="s">
        <v>811</v>
      </c>
      <c r="C24" s="96" t="s">
        <v>812</v>
      </c>
      <c r="D24" s="96" t="s">
        <v>778</v>
      </c>
    </row>
    <row r="25" spans="1:4">
      <c r="A25" s="96">
        <v>24</v>
      </c>
      <c r="B25" s="96" t="s">
        <v>813</v>
      </c>
      <c r="C25" s="96" t="s">
        <v>794</v>
      </c>
      <c r="D25" s="96" t="s">
        <v>778</v>
      </c>
    </row>
    <row r="26" spans="1:4">
      <c r="A26" s="96">
        <v>25</v>
      </c>
      <c r="B26" s="96" t="s">
        <v>814</v>
      </c>
      <c r="C26" s="96" t="s">
        <v>776</v>
      </c>
      <c r="D26" s="96" t="s">
        <v>789</v>
      </c>
    </row>
    <row r="27" spans="1:4">
      <c r="A27" s="96">
        <v>26</v>
      </c>
      <c r="B27" s="96" t="s">
        <v>815</v>
      </c>
      <c r="C27" s="96" t="s">
        <v>776</v>
      </c>
      <c r="D27" s="96" t="s">
        <v>789</v>
      </c>
    </row>
    <row r="28" spans="1:4">
      <c r="A28" s="96">
        <v>27</v>
      </c>
      <c r="B28" s="96" t="s">
        <v>816</v>
      </c>
      <c r="C28" s="96" t="s">
        <v>776</v>
      </c>
      <c r="D28" s="96" t="s">
        <v>778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/>
  <sheetProtection formatColumns="0" formatRow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265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llSheetsInThisWorkbook">
    <tabColor indexed="47"/>
  </sheetPr>
  <dimension ref="A1:B46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9"/>
  </cols>
  <sheetData>
    <row r="1" spans="1:2">
      <c r="A1" s="15" t="s">
        <v>7</v>
      </c>
      <c r="B1" s="15" t="s">
        <v>8</v>
      </c>
    </row>
    <row r="2" spans="1:2">
      <c r="A2" t="s">
        <v>9</v>
      </c>
      <c r="B2" t="s">
        <v>74</v>
      </c>
    </row>
    <row r="3" spans="1:2">
      <c r="A3" t="s">
        <v>62</v>
      </c>
      <c r="B3" t="s">
        <v>510</v>
      </c>
    </row>
    <row r="4" spans="1:2">
      <c r="A4" t="s">
        <v>10</v>
      </c>
      <c r="B4" t="s">
        <v>69</v>
      </c>
    </row>
    <row r="5" spans="1:2">
      <c r="A5" t="s">
        <v>134</v>
      </c>
      <c r="B5" t="s">
        <v>761</v>
      </c>
    </row>
    <row r="6" spans="1:2">
      <c r="A6" t="s">
        <v>135</v>
      </c>
      <c r="B6" t="s">
        <v>762</v>
      </c>
    </row>
    <row r="7" spans="1:2">
      <c r="A7" t="s">
        <v>742</v>
      </c>
      <c r="B7" t="s">
        <v>743</v>
      </c>
    </row>
    <row r="8" spans="1:2">
      <c r="A8" t="s">
        <v>525</v>
      </c>
      <c r="B8" t="s">
        <v>140</v>
      </c>
    </row>
    <row r="9" spans="1:2">
      <c r="A9" t="s">
        <v>526</v>
      </c>
      <c r="B9" t="s">
        <v>64</v>
      </c>
    </row>
    <row r="10" spans="1:2">
      <c r="A10" t="s">
        <v>527</v>
      </c>
      <c r="B10" t="s">
        <v>119</v>
      </c>
    </row>
    <row r="11" spans="1:2">
      <c r="A11" t="s">
        <v>528</v>
      </c>
      <c r="B11" t="s">
        <v>68</v>
      </c>
    </row>
    <row r="12" spans="1:2">
      <c r="A12" t="s">
        <v>740</v>
      </c>
      <c r="B12" t="s">
        <v>65</v>
      </c>
    </row>
    <row r="13" spans="1:2">
      <c r="A13" t="s">
        <v>245</v>
      </c>
      <c r="B13" t="s">
        <v>508</v>
      </c>
    </row>
    <row r="14" spans="1:2">
      <c r="A14" t="s">
        <v>106</v>
      </c>
      <c r="B14" t="s">
        <v>509</v>
      </c>
    </row>
    <row r="15" spans="1:2">
      <c r="A15" t="s">
        <v>6</v>
      </c>
      <c r="B15" t="s">
        <v>77</v>
      </c>
    </row>
    <row r="16" spans="1:2">
      <c r="A16" t="s">
        <v>63</v>
      </c>
      <c r="B16" t="s">
        <v>511</v>
      </c>
    </row>
    <row r="17" spans="2:2">
      <c r="B17" t="s">
        <v>66</v>
      </c>
    </row>
    <row r="18" spans="2:2">
      <c r="B18" t="s">
        <v>67</v>
      </c>
    </row>
    <row r="19" spans="2:2">
      <c r="B19" t="s">
        <v>76</v>
      </c>
    </row>
    <row r="20" spans="2:2">
      <c r="B20" t="s">
        <v>78</v>
      </c>
    </row>
    <row r="21" spans="2:2">
      <c r="B21" t="s">
        <v>107</v>
      </c>
    </row>
    <row r="22" spans="2:2">
      <c r="B22" t="s">
        <v>246</v>
      </c>
    </row>
    <row r="23" spans="2:2">
      <c r="B23" t="s">
        <v>141</v>
      </c>
    </row>
    <row r="24" spans="2:2">
      <c r="B24" t="s">
        <v>118</v>
      </c>
    </row>
    <row r="25" spans="2:2">
      <c r="B25" t="s">
        <v>84</v>
      </c>
    </row>
    <row r="26" spans="2:2">
      <c r="B26" t="s">
        <v>93</v>
      </c>
    </row>
    <row r="27" spans="2:2">
      <c r="B27" t="s">
        <v>98</v>
      </c>
    </row>
    <row r="28" spans="2:2">
      <c r="B28" t="s">
        <v>99</v>
      </c>
    </row>
    <row r="29" spans="2:2">
      <c r="B29" t="s">
        <v>94</v>
      </c>
    </row>
    <row r="30" spans="2:2">
      <c r="B30" t="s">
        <v>108</v>
      </c>
    </row>
    <row r="31" spans="2:2">
      <c r="B31" t="s">
        <v>70</v>
      </c>
    </row>
    <row r="32" spans="2:2">
      <c r="B32" t="s">
        <v>71</v>
      </c>
    </row>
    <row r="33" spans="2:2">
      <c r="B33" t="s">
        <v>72</v>
      </c>
    </row>
    <row r="34" spans="2:2">
      <c r="B34" t="s">
        <v>73</v>
      </c>
    </row>
    <row r="35" spans="2:2">
      <c r="B35" t="s">
        <v>75</v>
      </c>
    </row>
    <row r="36" spans="2:2">
      <c r="B36" t="s">
        <v>79</v>
      </c>
    </row>
    <row r="37" spans="2:2">
      <c r="B37" t="s">
        <v>80</v>
      </c>
    </row>
    <row r="38" spans="2:2">
      <c r="B38" t="s">
        <v>81</v>
      </c>
    </row>
    <row r="39" spans="2:2">
      <c r="B39" t="s">
        <v>82</v>
      </c>
    </row>
    <row r="40" spans="2:2">
      <c r="B40" t="s">
        <v>247</v>
      </c>
    </row>
    <row r="41" spans="2:2">
      <c r="B41" t="s">
        <v>83</v>
      </c>
    </row>
    <row r="42" spans="2:2">
      <c r="B42" t="s">
        <v>180</v>
      </c>
    </row>
    <row r="43" spans="2:2">
      <c r="B43" t="s">
        <v>85</v>
      </c>
    </row>
    <row r="44" spans="2:2">
      <c r="B44" t="s">
        <v>142</v>
      </c>
    </row>
    <row r="45" spans="2:2">
      <c r="B45" t="s">
        <v>110</v>
      </c>
    </row>
    <row r="46" spans="2:2">
      <c r="B46" t="s">
        <v>117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CheckCyan">
    <tabColor indexed="47"/>
  </sheetPr>
  <dimension ref="A1:A221"/>
  <sheetViews>
    <sheetView showGridLines="0" zoomScaleNormal="100" workbookViewId="0"/>
  </sheetViews>
  <sheetFormatPr defaultRowHeight="12.75"/>
  <cols>
    <col min="1" max="16384" width="9.140625" style="105"/>
  </cols>
  <sheetData>
    <row r="1" spans="1:1">
      <c r="A1" s="105">
        <f>IF(Дифференциация!$E$22="",1,0)</f>
        <v>0</v>
      </c>
    </row>
    <row r="2" spans="1:1">
      <c r="A2" s="105">
        <f>IF(Дифференциация!$F$22="",1,0)</f>
        <v>0</v>
      </c>
    </row>
    <row r="3" spans="1:1">
      <c r="A3" s="105">
        <f>IF(Дифференциация!$J$22="",1,0)</f>
        <v>0</v>
      </c>
    </row>
    <row r="4" spans="1:1">
      <c r="A4" s="105">
        <f>IF('Форма 4.9'!$F$10="",1,0)</f>
        <v>1</v>
      </c>
    </row>
    <row r="5" spans="1:1">
      <c r="A5" s="105">
        <f>IF('Форма 4.9'!$G$10="",1,0)</f>
        <v>1</v>
      </c>
    </row>
    <row r="6" spans="1:1">
      <c r="A6" s="105">
        <f>IF('Форма 4.9'!$F$11="",1,0)</f>
        <v>1</v>
      </c>
    </row>
    <row r="7" spans="1:1">
      <c r="A7" s="105">
        <f>IF('Форма 4.9'!$G$11="",1,0)</f>
        <v>1</v>
      </c>
    </row>
    <row r="8" spans="1:1">
      <c r="A8" s="105">
        <f>IF('Форма 4.9'!$F$12="",1,0)</f>
        <v>1</v>
      </c>
    </row>
    <row r="9" spans="1:1">
      <c r="A9" s="105">
        <f>IF('Форма 4.9'!$G$12="",1,0)</f>
        <v>1</v>
      </c>
    </row>
    <row r="10" spans="1:1">
      <c r="A10" s="105">
        <f>IF('Форма 4.9'!$F$13="",1,0)</f>
        <v>1</v>
      </c>
    </row>
    <row r="11" spans="1:1">
      <c r="A11" s="105">
        <f>IF('Форма 4.9'!$G$13="",1,0)</f>
        <v>1</v>
      </c>
    </row>
    <row r="12" spans="1:1">
      <c r="A12" s="105">
        <f>IF('Форма 1.0.2'!$E$12="",1,0)</f>
        <v>1</v>
      </c>
    </row>
    <row r="13" spans="1:1">
      <c r="A13" s="105">
        <f>IF('Форма 1.0.2'!$F$12="",1,0)</f>
        <v>1</v>
      </c>
    </row>
    <row r="14" spans="1:1">
      <c r="A14" s="105">
        <f>IF('Форма 1.0.2'!$G$12="",1,0)</f>
        <v>1</v>
      </c>
    </row>
    <row r="15" spans="1:1">
      <c r="A15" s="105">
        <f>IF('Форма 1.0.2'!$H$12="",1,0)</f>
        <v>1</v>
      </c>
    </row>
    <row r="16" spans="1:1">
      <c r="A16" s="105">
        <f>IF('Форма 1.0.2'!$I$12="",1,0)</f>
        <v>1</v>
      </c>
    </row>
    <row r="17" spans="1:1">
      <c r="A17" s="105">
        <f>IF('Форма 1.0.2'!$J$12="",1,0)</f>
        <v>1</v>
      </c>
    </row>
    <row r="18" spans="1:1">
      <c r="A18" s="105">
        <f>IF('Сведения об изменении'!$E$13="",1,0)</f>
        <v>1</v>
      </c>
    </row>
    <row r="19" spans="1:1">
      <c r="A19" s="105">
        <f>IF(Территории!$E$12="",1,0)</f>
        <v>0</v>
      </c>
    </row>
    <row r="20" spans="1:1">
      <c r="A20" s="105">
        <f>IF('Форма 4.3.1'!$G$29="",1,0)</f>
        <v>0</v>
      </c>
    </row>
    <row r="21" spans="1:1">
      <c r="A21" s="105">
        <f>IF('Форма 4.3.1'!$G$31="",1,0)</f>
        <v>0</v>
      </c>
    </row>
    <row r="22" spans="1:1">
      <c r="A22" s="105">
        <f>IF('Форма 4.3.1'!$G$45="",1,0)</f>
        <v>0</v>
      </c>
    </row>
    <row r="23" spans="1:1">
      <c r="A23" s="105">
        <f>IF('Форма 4.3.1'!$G$46="",1,0)</f>
        <v>0</v>
      </c>
    </row>
    <row r="24" spans="1:1">
      <c r="A24" s="105">
        <f>IF('Форма 4.3.1'!$G$47="",1,0)</f>
        <v>0</v>
      </c>
    </row>
    <row r="25" spans="1:1">
      <c r="A25" s="105">
        <f>IF('Форма 4.3.1'!$G$48="",1,0)</f>
        <v>0</v>
      </c>
    </row>
    <row r="26" spans="1:1">
      <c r="A26" s="105">
        <f>IF('Форма 4.3.1'!$G$49="",1,0)</f>
        <v>0</v>
      </c>
    </row>
    <row r="27" spans="1:1">
      <c r="A27" s="105">
        <f>IF('Форма 4.3.1'!$G$50="",1,0)</f>
        <v>0</v>
      </c>
    </row>
    <row r="28" spans="1:1">
      <c r="A28" s="105">
        <f>IF('Форма 4.3.1'!$G$51="",1,0)</f>
        <v>0</v>
      </c>
    </row>
    <row r="29" spans="1:1">
      <c r="A29" s="105">
        <f>IF('Форма 4.3.1'!$G$52="",1,0)</f>
        <v>0</v>
      </c>
    </row>
    <row r="30" spans="1:1">
      <c r="A30" s="105">
        <f>IF('Форма 4.3.1'!$G$53="",1,0)</f>
        <v>0</v>
      </c>
    </row>
    <row r="31" spans="1:1">
      <c r="A31" s="105">
        <f>IF('Форма 4.3.1'!$G$54="",1,0)</f>
        <v>0</v>
      </c>
    </row>
    <row r="32" spans="1:1">
      <c r="A32" s="105">
        <f>IF('Форма 4.3.1'!$G$55="",1,0)</f>
        <v>0</v>
      </c>
    </row>
    <row r="33" spans="1:1">
      <c r="A33" s="105">
        <f>IF('Форма 4.3.1'!$G$56="",1,0)</f>
        <v>0</v>
      </c>
    </row>
    <row r="34" spans="1:1">
      <c r="A34" s="105">
        <f>IF('Форма 4.3.1'!$G$57="",1,0)</f>
        <v>0</v>
      </c>
    </row>
    <row r="35" spans="1:1">
      <c r="A35" s="105">
        <f>IF('Форма 4.3.1'!$G$58="",1,0)</f>
        <v>0</v>
      </c>
    </row>
    <row r="36" spans="1:1">
      <c r="A36" s="105">
        <f>IF('Форма 4.3.1'!$G$59="",1,0)</f>
        <v>0</v>
      </c>
    </row>
    <row r="37" spans="1:1">
      <c r="A37" s="105">
        <f>IF('Форма 4.3.1'!$G$60="",1,0)</f>
        <v>0</v>
      </c>
    </row>
    <row r="38" spans="1:1">
      <c r="A38" s="105">
        <f>IF('Форма 4.3.1'!$G$61="",1,0)</f>
        <v>0</v>
      </c>
    </row>
    <row r="39" spans="1:1">
      <c r="A39" s="105">
        <f>IF('Форма 4.3.1'!$G$62="",1,0)</f>
        <v>0</v>
      </c>
    </row>
    <row r="40" spans="1:1">
      <c r="A40" s="105">
        <f>IF('Форма 4.3.1'!$G$70="",1,0)</f>
        <v>0</v>
      </c>
    </row>
    <row r="41" spans="1:1">
      <c r="A41" s="105">
        <f>IF('Форма 4.3.1'!$G$71="",1,0)</f>
        <v>0</v>
      </c>
    </row>
    <row r="42" spans="1:1">
      <c r="A42" s="105">
        <f>IF('Форма 4.3.1'!$G$72="",1,0)</f>
        <v>0</v>
      </c>
    </row>
    <row r="43" spans="1:1">
      <c r="A43" s="105">
        <f>IF('Форма 4.3.1'!$G$73="",1,0)</f>
        <v>0</v>
      </c>
    </row>
    <row r="44" spans="1:1">
      <c r="A44" s="105">
        <f>IF('Форма 4.3.1'!$G$74="",1,0)</f>
        <v>0</v>
      </c>
    </row>
    <row r="45" spans="1:1">
      <c r="A45" s="105">
        <f>IF('Форма 4.3.1'!$G$75="",1,0)</f>
        <v>0</v>
      </c>
    </row>
    <row r="46" spans="1:1">
      <c r="A46" s="105">
        <f>IF('Форма 4.3.1'!$G$76="",1,0)</f>
        <v>0</v>
      </c>
    </row>
    <row r="47" spans="1:1">
      <c r="A47" s="105">
        <f>IF('Форма 4.3.1'!$G$77="",1,0)</f>
        <v>0</v>
      </c>
    </row>
    <row r="48" spans="1:1">
      <c r="A48" s="105">
        <f>IF('Форма 4.3.1'!$G$78="",1,0)</f>
        <v>0</v>
      </c>
    </row>
    <row r="49" spans="1:1">
      <c r="A49" s="105">
        <f>IF('Форма 4.3.1'!$G$79="",1,0)</f>
        <v>0</v>
      </c>
    </row>
    <row r="50" spans="1:1">
      <c r="A50" s="105">
        <f>IF('Форма 4.3.1'!$G$93="",1,0)</f>
        <v>0</v>
      </c>
    </row>
    <row r="51" spans="1:1">
      <c r="A51" s="105">
        <f>IF('Форма 4.3.1'!$G$94="",1,0)</f>
        <v>0</v>
      </c>
    </row>
    <row r="52" spans="1:1">
      <c r="A52" s="105">
        <f>IF('Форма 4.3.1'!$G$96="",1,0)</f>
        <v>0</v>
      </c>
    </row>
    <row r="53" spans="1:1">
      <c r="A53" s="105">
        <f>IF('Форма 4.3.1'!$G$97="",1,0)</f>
        <v>0</v>
      </c>
    </row>
    <row r="54" spans="1:1">
      <c r="A54" s="105">
        <f>IF('Форма 4.3.1'!$G$98="",1,0)</f>
        <v>0</v>
      </c>
    </row>
    <row r="55" spans="1:1">
      <c r="A55" s="105">
        <f>IF('Форма 4.3.1'!$G$99="",1,0)</f>
        <v>0</v>
      </c>
    </row>
    <row r="56" spans="1:1">
      <c r="A56" s="105">
        <f>IF('Форма 4.3.1'!$G$100="",1,0)</f>
        <v>0</v>
      </c>
    </row>
    <row r="57" spans="1:1">
      <c r="A57" s="105">
        <f>IF('Форма 4.3.1'!$G$101="",1,0)</f>
        <v>0</v>
      </c>
    </row>
    <row r="58" spans="1:1">
      <c r="A58" s="105">
        <f>IF('Форма 4.3.1'!$G$102="",1,0)</f>
        <v>0</v>
      </c>
    </row>
    <row r="59" spans="1:1">
      <c r="A59" s="105">
        <f>IF('Форма 4.3.1'!$G$103="",1,0)</f>
        <v>0</v>
      </c>
    </row>
    <row r="60" spans="1:1">
      <c r="A60" s="105">
        <f>IF('Форма 4.3.1'!$G$104="",1,0)</f>
        <v>0</v>
      </c>
    </row>
    <row r="61" spans="1:1">
      <c r="A61" s="105">
        <f>IF('Форма 4.3.1'!$G$105="",1,0)</f>
        <v>0</v>
      </c>
    </row>
    <row r="62" spans="1:1">
      <c r="A62" s="105">
        <f>IF('Форма 4.3.1'!$G$108="",1,0)</f>
        <v>0</v>
      </c>
    </row>
    <row r="63" spans="1:1">
      <c r="A63" s="105">
        <f>IF('Форма 4.3.1'!$G$122="",1,0)</f>
        <v>0</v>
      </c>
    </row>
    <row r="64" spans="1:1">
      <c r="A64" s="105">
        <f>IF('Форма 4.3.1'!$G$136="",1,0)</f>
        <v>0</v>
      </c>
    </row>
    <row r="65" spans="1:1">
      <c r="A65" s="105">
        <f>IF('Форма 4.3.1'!$G$137="",1,0)</f>
        <v>0</v>
      </c>
    </row>
    <row r="66" spans="1:1">
      <c r="A66" s="105">
        <f>IF('Форма 4.4'!$G$12="",1,0)</f>
        <v>0</v>
      </c>
    </row>
    <row r="67" spans="1:1">
      <c r="A67" s="105">
        <f>IF('Форма 4.4'!$G$13="",1,0)</f>
        <v>0</v>
      </c>
    </row>
    <row r="68" spans="1:1">
      <c r="A68" s="105">
        <f>IF('Форма 4.4'!$G$18="",1,0)</f>
        <v>0</v>
      </c>
    </row>
    <row r="69" spans="1:1">
      <c r="A69" s="105">
        <f>IF('Форма 4.4'!$G$19="",1,0)</f>
        <v>0</v>
      </c>
    </row>
    <row r="70" spans="1:1">
      <c r="A70" s="105">
        <f>IF('Форма 4.4'!$G$11="",1,0)</f>
        <v>0</v>
      </c>
    </row>
    <row r="71" spans="1:1">
      <c r="A71" s="105">
        <f>IF('Форма 4.5'!$I$12="",1,0)</f>
        <v>0</v>
      </c>
    </row>
    <row r="72" spans="1:1">
      <c r="A72" s="105">
        <f>IF('Форма 4.5'!$I$15="",1,0)</f>
        <v>0</v>
      </c>
    </row>
    <row r="73" spans="1:1">
      <c r="A73" s="105">
        <f>IF('Форма 4.5'!$I$16="",1,0)</f>
        <v>0</v>
      </c>
    </row>
    <row r="74" spans="1:1">
      <c r="A74" s="105">
        <f>IF('Форма 4.5'!$G$23="",1,0)</f>
        <v>0</v>
      </c>
    </row>
    <row r="75" spans="1:1">
      <c r="A75" s="105">
        <f>IF('Форма 4.5'!$G$24="",1,0)</f>
        <v>0</v>
      </c>
    </row>
    <row r="76" spans="1:1">
      <c r="A76" s="105">
        <f>IF('Форма 4.5'!$I$24="",1,0)</f>
        <v>0</v>
      </c>
    </row>
    <row r="77" spans="1:1">
      <c r="A77" s="105">
        <f>IF('Форма 4.5'!$G$107="",1,0)</f>
        <v>0</v>
      </c>
    </row>
    <row r="78" spans="1:1">
      <c r="A78" s="105">
        <f>IF('Форма 4.5'!$I$108="",1,0)</f>
        <v>0</v>
      </c>
    </row>
    <row r="79" spans="1:1">
      <c r="A79" s="105">
        <f>IF('Форма 4.5'!$I$109="",1,0)</f>
        <v>0</v>
      </c>
    </row>
    <row r="80" spans="1:1">
      <c r="A80" s="105">
        <f>IF('Форма 4.5'!$I$110="",1,0)</f>
        <v>0</v>
      </c>
    </row>
    <row r="81" spans="1:1">
      <c r="A81" s="105">
        <f>IF('Форма 4.5'!$I$111="",1,0)</f>
        <v>0</v>
      </c>
    </row>
    <row r="82" spans="1:1">
      <c r="A82" s="105">
        <f>IF('Форма 4.5'!$I$11="",1,0)</f>
        <v>0</v>
      </c>
    </row>
    <row r="83" spans="1:1">
      <c r="A83" s="105">
        <f>IF('Форма 4.5'!$I$14="",1,0)</f>
        <v>0</v>
      </c>
    </row>
    <row r="84" spans="1:1">
      <c r="A84" s="105">
        <f>IF('Форма 4.3.1'!$E$38="",1,0)</f>
        <v>0</v>
      </c>
    </row>
    <row r="85" spans="1:1">
      <c r="A85" s="105">
        <f>IF('Форма 4.3.1'!$F$40="",1,0)</f>
        <v>0</v>
      </c>
    </row>
    <row r="86" spans="1:1">
      <c r="A86" s="105">
        <f>IF('Форма 4.3.1'!$E$68="",1,0)</f>
        <v>0</v>
      </c>
    </row>
    <row r="87" spans="1:1">
      <c r="A87" s="105">
        <f>IF('Форма 4.3.1'!$E$81="",1,0)</f>
        <v>0</v>
      </c>
    </row>
    <row r="88" spans="1:1">
      <c r="A88" s="105">
        <f>IF('Форма 4.3.1'!$E$82="",1,0)</f>
        <v>0</v>
      </c>
    </row>
    <row r="89" spans="1:1">
      <c r="A89" s="105">
        <f>IF('Форма 4.3.1'!$E$83="",1,0)</f>
        <v>0</v>
      </c>
    </row>
    <row r="90" spans="1:1">
      <c r="A90" s="105">
        <f>IF('Форма 4.3.1'!$E$84="",1,0)</f>
        <v>0</v>
      </c>
    </row>
    <row r="91" spans="1:1">
      <c r="A91" s="105">
        <f>IF('Форма 4.3.1'!$E$85="",1,0)</f>
        <v>0</v>
      </c>
    </row>
    <row r="92" spans="1:1">
      <c r="A92" s="105">
        <f>IF('Форма 4.3.1'!$E$86="",1,0)</f>
        <v>0</v>
      </c>
    </row>
    <row r="93" spans="1:1">
      <c r="A93" s="105">
        <f>IF('Форма 4.3.1'!$E$87="",1,0)</f>
        <v>0</v>
      </c>
    </row>
    <row r="94" spans="1:1">
      <c r="A94" s="105">
        <f>IF('Форма 4.3.1'!$E$88="",1,0)</f>
        <v>0</v>
      </c>
    </row>
    <row r="95" spans="1:1">
      <c r="A95" s="105">
        <f>IF('Форма 4.3.1'!$E$89="",1,0)</f>
        <v>0</v>
      </c>
    </row>
    <row r="96" spans="1:1">
      <c r="A96" s="105">
        <f>IF('Форма 4.3.1'!$E$90="",1,0)</f>
        <v>0</v>
      </c>
    </row>
    <row r="97" spans="1:1">
      <c r="A97" s="105">
        <f>IF('Форма 4.3.1'!$E$91="",1,0)</f>
        <v>0</v>
      </c>
    </row>
    <row r="98" spans="1:1">
      <c r="A98" s="105">
        <f>IF('Форма 4.3.1'!$E$110="",1,0)</f>
        <v>0</v>
      </c>
    </row>
    <row r="99" spans="1:1">
      <c r="A99" s="105">
        <f>IF('Форма 4.3.1'!$E$111="",1,0)</f>
        <v>0</v>
      </c>
    </row>
    <row r="100" spans="1:1">
      <c r="A100" s="105">
        <f>IF('Форма 4.3.1'!$E$112="",1,0)</f>
        <v>0</v>
      </c>
    </row>
    <row r="101" spans="1:1">
      <c r="A101" s="105">
        <f>IF('Форма 4.3.1'!$E$113="",1,0)</f>
        <v>0</v>
      </c>
    </row>
    <row r="102" spans="1:1">
      <c r="A102" s="105">
        <f>IF('Форма 4.3.1'!$E$114="",1,0)</f>
        <v>0</v>
      </c>
    </row>
    <row r="103" spans="1:1">
      <c r="A103" s="105">
        <f>IF('Форма 4.3.1'!$E$115="",1,0)</f>
        <v>0</v>
      </c>
    </row>
    <row r="104" spans="1:1">
      <c r="A104" s="105">
        <f>IF('Форма 4.3.1'!$E$116="",1,0)</f>
        <v>0</v>
      </c>
    </row>
    <row r="105" spans="1:1">
      <c r="A105" s="105">
        <f>IF('Форма 4.3.1'!$E$117="",1,0)</f>
        <v>0</v>
      </c>
    </row>
    <row r="106" spans="1:1">
      <c r="A106" s="105">
        <f>IF('Форма 4.3.1'!$E$118="",1,0)</f>
        <v>0</v>
      </c>
    </row>
    <row r="107" spans="1:1">
      <c r="A107" s="105">
        <f>IF('Форма 4.3.1'!$E$119="",1,0)</f>
        <v>0</v>
      </c>
    </row>
    <row r="108" spans="1:1">
      <c r="A108" s="105">
        <f>IF('Форма 4.3.1'!$E$120="",1,0)</f>
        <v>0</v>
      </c>
    </row>
    <row r="109" spans="1:1">
      <c r="A109" s="105">
        <f>IF('Форма 4.3.1'!$E$124="",1,0)</f>
        <v>0</v>
      </c>
    </row>
    <row r="110" spans="1:1">
      <c r="A110" s="105">
        <f>IF('Форма 4.3.1'!$E$125="",1,0)</f>
        <v>0</v>
      </c>
    </row>
    <row r="111" spans="1:1">
      <c r="A111" s="105">
        <f>IF('Форма 4.3.1'!$E$126="",1,0)</f>
        <v>0</v>
      </c>
    </row>
    <row r="112" spans="1:1">
      <c r="A112" s="105">
        <f>IF('Форма 4.3.1'!$E$127="",1,0)</f>
        <v>0</v>
      </c>
    </row>
    <row r="113" spans="1:1">
      <c r="A113" s="105">
        <f>IF('Форма 4.3.1'!$E$128="",1,0)</f>
        <v>0</v>
      </c>
    </row>
    <row r="114" spans="1:1">
      <c r="A114" s="105">
        <f>IF('Форма 4.3.1'!$E$129="",1,0)</f>
        <v>0</v>
      </c>
    </row>
    <row r="115" spans="1:1">
      <c r="A115" s="105">
        <f>IF('Форма 4.3.1'!$E$130="",1,0)</f>
        <v>0</v>
      </c>
    </row>
    <row r="116" spans="1:1">
      <c r="A116" s="105">
        <f>IF('Форма 4.3.1'!$E$131="",1,0)</f>
        <v>0</v>
      </c>
    </row>
    <row r="117" spans="1:1">
      <c r="A117" s="105">
        <f>IF('Форма 4.3.1'!$E$132="",1,0)</f>
        <v>0</v>
      </c>
    </row>
    <row r="118" spans="1:1">
      <c r="A118" s="105">
        <f>IF('Форма 4.3.1'!$E$133="",1,0)</f>
        <v>0</v>
      </c>
    </row>
    <row r="119" spans="1:1">
      <c r="A119" s="105">
        <f>IF('Форма 4.3.1'!$E$134="",1,0)</f>
        <v>0</v>
      </c>
    </row>
    <row r="120" spans="1:1">
      <c r="A120" s="105">
        <f>IF('Форма 4.5'!$G$25="",1,0)</f>
        <v>0</v>
      </c>
    </row>
    <row r="121" spans="1:1">
      <c r="A121" s="105">
        <f>IF('Форма 4.5'!$I$25="",1,0)</f>
        <v>0</v>
      </c>
    </row>
    <row r="122" spans="1:1">
      <c r="A122" s="105">
        <f>IF('Форма 4.5'!$G$27="",1,0)</f>
        <v>0</v>
      </c>
    </row>
    <row r="123" spans="1:1">
      <c r="A123" s="105">
        <f>IF('Форма 4.5'!$G$28="",1,0)</f>
        <v>0</v>
      </c>
    </row>
    <row r="124" spans="1:1">
      <c r="A124" s="105">
        <f>IF('Форма 4.5'!$I$28="",1,0)</f>
        <v>0</v>
      </c>
    </row>
    <row r="125" spans="1:1">
      <c r="A125" s="105">
        <f>IF('Форма 4.5'!$G$29="",1,0)</f>
        <v>0</v>
      </c>
    </row>
    <row r="126" spans="1:1">
      <c r="A126" s="105">
        <f>IF('Форма 4.5'!$I$29="",1,0)</f>
        <v>0</v>
      </c>
    </row>
    <row r="127" spans="1:1">
      <c r="A127" s="105">
        <f>IF('Форма 4.5'!$G$31="",1,0)</f>
        <v>0</v>
      </c>
    </row>
    <row r="128" spans="1:1">
      <c r="A128" s="105">
        <f>IF('Форма 4.5'!$G$32="",1,0)</f>
        <v>0</v>
      </c>
    </row>
    <row r="129" spans="1:1">
      <c r="A129" s="105">
        <f>IF('Форма 4.5'!$I$32="",1,0)</f>
        <v>0</v>
      </c>
    </row>
    <row r="130" spans="1:1">
      <c r="A130" s="105">
        <f>IF('Форма 4.5'!$G$33="",1,0)</f>
        <v>0</v>
      </c>
    </row>
    <row r="131" spans="1:1">
      <c r="A131" s="105">
        <f>IF('Форма 4.5'!$I$33="",1,0)</f>
        <v>0</v>
      </c>
    </row>
    <row r="132" spans="1:1">
      <c r="A132" s="105">
        <f>IF('Форма 4.5'!$G$35="",1,0)</f>
        <v>0</v>
      </c>
    </row>
    <row r="133" spans="1:1">
      <c r="A133" s="105">
        <f>IF('Форма 4.5'!$G$36="",1,0)</f>
        <v>0</v>
      </c>
    </row>
    <row r="134" spans="1:1">
      <c r="A134" s="105">
        <f>IF('Форма 4.5'!$I$36="",1,0)</f>
        <v>0</v>
      </c>
    </row>
    <row r="135" spans="1:1">
      <c r="A135" s="105">
        <f>IF('Форма 4.5'!$G$37="",1,0)</f>
        <v>0</v>
      </c>
    </row>
    <row r="136" spans="1:1">
      <c r="A136" s="105">
        <f>IF('Форма 4.5'!$I$37="",1,0)</f>
        <v>0</v>
      </c>
    </row>
    <row r="137" spans="1:1">
      <c r="A137" s="105">
        <f>IF('Форма 4.5'!$G$39="",1,0)</f>
        <v>0</v>
      </c>
    </row>
    <row r="138" spans="1:1">
      <c r="A138" s="105">
        <f>IF('Форма 4.5'!$G$40="",1,0)</f>
        <v>0</v>
      </c>
    </row>
    <row r="139" spans="1:1">
      <c r="A139" s="105">
        <f>IF('Форма 4.5'!$I$40="",1,0)</f>
        <v>0</v>
      </c>
    </row>
    <row r="140" spans="1:1">
      <c r="A140" s="105">
        <f>IF('Форма 4.5'!$K$17="",1,0)</f>
        <v>0</v>
      </c>
    </row>
    <row r="141" spans="1:1">
      <c r="A141" s="105">
        <f>IF('Форма 4.5'!$K$18="",1,0)</f>
        <v>0</v>
      </c>
    </row>
    <row r="142" spans="1:1">
      <c r="A142" s="105">
        <f>IF('Форма 4.5'!$K$108="",1,0)</f>
        <v>0</v>
      </c>
    </row>
    <row r="143" spans="1:1">
      <c r="A143" s="105">
        <f>IF('Форма 4.5'!$K$109="",1,0)</f>
        <v>0</v>
      </c>
    </row>
    <row r="144" spans="1:1">
      <c r="A144" s="105">
        <f>IF('Форма 4.5'!$K$110="",1,0)</f>
        <v>0</v>
      </c>
    </row>
    <row r="145" spans="1:1">
      <c r="A145" s="105">
        <f>IF('Форма 4.5'!$K$111="",1,0)</f>
        <v>0</v>
      </c>
    </row>
    <row r="146" spans="1:1">
      <c r="A146" s="105">
        <f>IF('Форма 4.5'!$K$11="",1,0)</f>
        <v>0</v>
      </c>
    </row>
    <row r="147" spans="1:1">
      <c r="A147" s="105">
        <f>IF('Форма 4.5'!$L$17="",1,0)</f>
        <v>0</v>
      </c>
    </row>
    <row r="148" spans="1:1">
      <c r="A148" s="105">
        <f>IF('Форма 4.5'!$L$18="",1,0)</f>
        <v>0</v>
      </c>
    </row>
    <row r="149" spans="1:1">
      <c r="A149" s="105">
        <f>IF('Форма 4.5'!$L$108="",1,0)</f>
        <v>0</v>
      </c>
    </row>
    <row r="150" spans="1:1">
      <c r="A150" s="105">
        <f>IF('Форма 4.5'!$L$109="",1,0)</f>
        <v>0</v>
      </c>
    </row>
    <row r="151" spans="1:1">
      <c r="A151" s="105">
        <f>IF('Форма 4.5'!$L$110="",1,0)</f>
        <v>0</v>
      </c>
    </row>
    <row r="152" spans="1:1">
      <c r="A152" s="105">
        <f>IF('Форма 4.5'!$L$111="",1,0)</f>
        <v>0</v>
      </c>
    </row>
    <row r="153" spans="1:1">
      <c r="A153" s="105">
        <f>IF('Форма 4.5'!$L$11="",1,0)</f>
        <v>0</v>
      </c>
    </row>
    <row r="154" spans="1:1">
      <c r="A154" s="105">
        <f>IF('Форма 4.5'!$M$17="",1,0)</f>
        <v>0</v>
      </c>
    </row>
    <row r="155" spans="1:1">
      <c r="A155" s="105">
        <f>IF('Форма 4.5'!$M$18="",1,0)</f>
        <v>0</v>
      </c>
    </row>
    <row r="156" spans="1:1">
      <c r="A156" s="105">
        <f>IF('Форма 4.5'!$M$108="",1,0)</f>
        <v>0</v>
      </c>
    </row>
    <row r="157" spans="1:1">
      <c r="A157" s="105">
        <f>IF('Форма 4.5'!$M$109="",1,0)</f>
        <v>0</v>
      </c>
    </row>
    <row r="158" spans="1:1">
      <c r="A158" s="105">
        <f>IF('Форма 4.5'!$M$110="",1,0)</f>
        <v>0</v>
      </c>
    </row>
    <row r="159" spans="1:1">
      <c r="A159" s="105">
        <f>IF('Форма 4.5'!$M$111="",1,0)</f>
        <v>0</v>
      </c>
    </row>
    <row r="160" spans="1:1">
      <c r="A160" s="105">
        <f>IF('Форма 4.5'!$M$11="",1,0)</f>
        <v>0</v>
      </c>
    </row>
    <row r="161" spans="1:1">
      <c r="A161" s="105">
        <f>IF('Форма 4.5'!$N$17="",1,0)</f>
        <v>0</v>
      </c>
    </row>
    <row r="162" spans="1:1">
      <c r="A162" s="105">
        <f>IF('Форма 4.5'!$N$18="",1,0)</f>
        <v>0</v>
      </c>
    </row>
    <row r="163" spans="1:1">
      <c r="A163" s="105">
        <f>IF('Форма 4.5'!$N$108="",1,0)</f>
        <v>0</v>
      </c>
    </row>
    <row r="164" spans="1:1">
      <c r="A164" s="105">
        <f>IF('Форма 4.5'!$N$109="",1,0)</f>
        <v>0</v>
      </c>
    </row>
    <row r="165" spans="1:1">
      <c r="A165" s="105">
        <f>IF('Форма 4.5'!$N$110="",1,0)</f>
        <v>0</v>
      </c>
    </row>
    <row r="166" spans="1:1">
      <c r="A166" s="105">
        <f>IF('Форма 4.5'!$N$111="",1,0)</f>
        <v>0</v>
      </c>
    </row>
    <row r="167" spans="1:1">
      <c r="A167" s="105">
        <f>IF('Форма 4.5'!$N$11="",1,0)</f>
        <v>0</v>
      </c>
    </row>
    <row r="168" spans="1:1">
      <c r="A168" s="105">
        <f>IF('Форма 4.5'!$O$17="",1,0)</f>
        <v>0</v>
      </c>
    </row>
    <row r="169" spans="1:1">
      <c r="A169" s="105">
        <f>IF('Форма 4.5'!$O$18="",1,0)</f>
        <v>0</v>
      </c>
    </row>
    <row r="170" spans="1:1">
      <c r="A170" s="105">
        <f>IF('Форма 4.5'!$O$108="",1,0)</f>
        <v>0</v>
      </c>
    </row>
    <row r="171" spans="1:1">
      <c r="A171" s="105">
        <f>IF('Форма 4.5'!$O$109="",1,0)</f>
        <v>0</v>
      </c>
    </row>
    <row r="172" spans="1:1">
      <c r="A172" s="105">
        <f>IF('Форма 4.5'!$O$110="",1,0)</f>
        <v>0</v>
      </c>
    </row>
    <row r="173" spans="1:1">
      <c r="A173" s="105">
        <f>IF('Форма 4.5'!$O$111="",1,0)</f>
        <v>0</v>
      </c>
    </row>
    <row r="174" spans="1:1">
      <c r="A174" s="105">
        <f>IF('Форма 4.5'!$O$11="",1,0)</f>
        <v>0</v>
      </c>
    </row>
    <row r="175" spans="1:1">
      <c r="A175" s="105">
        <f>IF('Форма 4.5'!$P$17="",1,0)</f>
        <v>0</v>
      </c>
    </row>
    <row r="176" spans="1:1">
      <c r="A176" s="105">
        <f>IF('Форма 4.5'!$P$18="",1,0)</f>
        <v>0</v>
      </c>
    </row>
    <row r="177" spans="1:1">
      <c r="A177" s="105">
        <f>IF('Форма 4.5'!$P$108="",1,0)</f>
        <v>0</v>
      </c>
    </row>
    <row r="178" spans="1:1">
      <c r="A178" s="105">
        <f>IF('Форма 4.5'!$P$109="",1,0)</f>
        <v>0</v>
      </c>
    </row>
    <row r="179" spans="1:1">
      <c r="A179" s="105">
        <f>IF('Форма 4.5'!$P$110="",1,0)</f>
        <v>0</v>
      </c>
    </row>
    <row r="180" spans="1:1">
      <c r="A180" s="105">
        <f>IF('Форма 4.5'!$P$111="",1,0)</f>
        <v>0</v>
      </c>
    </row>
    <row r="181" spans="1:1">
      <c r="A181" s="105">
        <f>IF('Форма 4.5'!$P$11="",1,0)</f>
        <v>0</v>
      </c>
    </row>
    <row r="182" spans="1:1">
      <c r="A182" s="105">
        <f>IF('Форма 4.5'!$Q$17="",1,0)</f>
        <v>0</v>
      </c>
    </row>
    <row r="183" spans="1:1">
      <c r="A183" s="105">
        <f>IF('Форма 4.5'!$Q$18="",1,0)</f>
        <v>0</v>
      </c>
    </row>
    <row r="184" spans="1:1">
      <c r="A184" s="105">
        <f>IF('Форма 4.5'!$Q$108="",1,0)</f>
        <v>0</v>
      </c>
    </row>
    <row r="185" spans="1:1">
      <c r="A185" s="105">
        <f>IF('Форма 4.5'!$Q$109="",1,0)</f>
        <v>0</v>
      </c>
    </row>
    <row r="186" spans="1:1">
      <c r="A186" s="105">
        <f>IF('Форма 4.5'!$Q$110="",1,0)</f>
        <v>0</v>
      </c>
    </row>
    <row r="187" spans="1:1">
      <c r="A187" s="105">
        <f>IF('Форма 4.5'!$Q$111="",1,0)</f>
        <v>0</v>
      </c>
    </row>
    <row r="188" spans="1:1">
      <c r="A188" s="105">
        <f>IF('Форма 4.5'!$Q$11="",1,0)</f>
        <v>0</v>
      </c>
    </row>
    <row r="189" spans="1:1">
      <c r="A189" s="105">
        <f>IF('Форма 4.5'!$G$112="",1,0)</f>
        <v>0</v>
      </c>
    </row>
    <row r="190" spans="1:1">
      <c r="A190" s="105">
        <f>IF('Форма 4.5'!$I$113="",1,0)</f>
        <v>0</v>
      </c>
    </row>
    <row r="191" spans="1:1">
      <c r="A191" s="105">
        <f>IF('Форма 4.5'!$K$113="",1,0)</f>
        <v>0</v>
      </c>
    </row>
    <row r="192" spans="1:1">
      <c r="A192" s="105">
        <f>IF('Форма 4.5'!$L$113="",1,0)</f>
        <v>0</v>
      </c>
    </row>
    <row r="193" spans="1:1">
      <c r="A193" s="105">
        <f>IF('Форма 4.5'!$M$113="",1,0)</f>
        <v>0</v>
      </c>
    </row>
    <row r="194" spans="1:1">
      <c r="A194" s="105">
        <f>IF('Форма 4.5'!$N$113="",1,0)</f>
        <v>0</v>
      </c>
    </row>
    <row r="195" spans="1:1">
      <c r="A195" s="105">
        <f>IF('Форма 4.5'!$O$113="",1,0)</f>
        <v>0</v>
      </c>
    </row>
    <row r="196" spans="1:1">
      <c r="A196" s="105">
        <f>IF('Форма 4.5'!$P$113="",1,0)</f>
        <v>0</v>
      </c>
    </row>
    <row r="197" spans="1:1">
      <c r="A197" s="105">
        <f>IF('Форма 4.5'!$Q$113="",1,0)</f>
        <v>0</v>
      </c>
    </row>
    <row r="198" spans="1:1">
      <c r="A198" s="105">
        <f>IF('Форма 4.5'!$I$114="",1,0)</f>
        <v>0</v>
      </c>
    </row>
    <row r="199" spans="1:1">
      <c r="A199" s="105">
        <f>IF('Форма 4.5'!$K$114="",1,0)</f>
        <v>0</v>
      </c>
    </row>
    <row r="200" spans="1:1">
      <c r="A200" s="105">
        <f>IF('Форма 4.5'!$L$114="",1,0)</f>
        <v>0</v>
      </c>
    </row>
    <row r="201" spans="1:1">
      <c r="A201" s="105">
        <f>IF('Форма 4.5'!$M$114="",1,0)</f>
        <v>0</v>
      </c>
    </row>
    <row r="202" spans="1:1">
      <c r="A202" s="105">
        <f>IF('Форма 4.5'!$N$114="",1,0)</f>
        <v>0</v>
      </c>
    </row>
    <row r="203" spans="1:1">
      <c r="A203" s="105">
        <f>IF('Форма 4.5'!$O$114="",1,0)</f>
        <v>0</v>
      </c>
    </row>
    <row r="204" spans="1:1">
      <c r="A204" s="105">
        <f>IF('Форма 4.5'!$P$114="",1,0)</f>
        <v>0</v>
      </c>
    </row>
    <row r="205" spans="1:1">
      <c r="A205" s="105">
        <f>IF('Форма 4.5'!$Q$114="",1,0)</f>
        <v>0</v>
      </c>
    </row>
    <row r="206" spans="1:1">
      <c r="A206" s="105">
        <f>IF('Форма 4.5'!$I$115="",1,0)</f>
        <v>0</v>
      </c>
    </row>
    <row r="207" spans="1:1">
      <c r="A207" s="105">
        <f>IF('Форма 4.5'!$K$115="",1,0)</f>
        <v>0</v>
      </c>
    </row>
    <row r="208" spans="1:1">
      <c r="A208" s="105">
        <f>IF('Форма 4.5'!$L$115="",1,0)</f>
        <v>0</v>
      </c>
    </row>
    <row r="209" spans="1:1">
      <c r="A209" s="105">
        <f>IF('Форма 4.5'!$M$115="",1,0)</f>
        <v>0</v>
      </c>
    </row>
    <row r="210" spans="1:1">
      <c r="A210" s="105">
        <f>IF('Форма 4.5'!$N$115="",1,0)</f>
        <v>0</v>
      </c>
    </row>
    <row r="211" spans="1:1">
      <c r="A211" s="105">
        <f>IF('Форма 4.5'!$O$115="",1,0)</f>
        <v>0</v>
      </c>
    </row>
    <row r="212" spans="1:1">
      <c r="A212" s="105">
        <f>IF('Форма 4.5'!$P$115="",1,0)</f>
        <v>0</v>
      </c>
    </row>
    <row r="213" spans="1:1">
      <c r="A213" s="105">
        <f>IF('Форма 4.5'!$Q$115="",1,0)</f>
        <v>0</v>
      </c>
    </row>
    <row r="214" spans="1:1">
      <c r="A214" s="105">
        <f>IF('Форма 4.5'!$I$116="",1,0)</f>
        <v>0</v>
      </c>
    </row>
    <row r="215" spans="1:1">
      <c r="A215" s="105">
        <f>IF('Форма 4.5'!$K$116="",1,0)</f>
        <v>0</v>
      </c>
    </row>
    <row r="216" spans="1:1">
      <c r="A216" s="105">
        <f>IF('Форма 4.5'!$L$116="",1,0)</f>
        <v>0</v>
      </c>
    </row>
    <row r="217" spans="1:1">
      <c r="A217" s="105">
        <f>IF('Форма 4.5'!$M$116="",1,0)</f>
        <v>0</v>
      </c>
    </row>
    <row r="218" spans="1:1">
      <c r="A218" s="105">
        <f>IF('Форма 4.5'!$N$116="",1,0)</f>
        <v>0</v>
      </c>
    </row>
    <row r="219" spans="1:1">
      <c r="A219" s="105">
        <f>IF('Форма 4.5'!$O$116="",1,0)</f>
        <v>0</v>
      </c>
    </row>
    <row r="220" spans="1:1">
      <c r="A220" s="105">
        <f>IF('Форма 4.5'!$P$116="",1,0)</f>
        <v>0</v>
      </c>
    </row>
    <row r="221" spans="1:1">
      <c r="A221" s="105">
        <f>IF('Форма 4.5'!$Q$116="",1,0)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76" customWidth="1"/>
    <col min="2" max="2" width="87.28515625" style="76" customWidth="1"/>
    <col min="3" max="3" width="9.140625" style="76"/>
    <col min="4" max="4" width="109.140625" style="76" customWidth="1"/>
    <col min="5" max="16384" width="9.140625" style="76"/>
  </cols>
  <sheetData>
    <row r="1" spans="1:11" ht="14.25">
      <c r="B1" s="124" t="s">
        <v>134</v>
      </c>
      <c r="C1" s="107"/>
      <c r="D1" s="649"/>
      <c r="E1" s="649"/>
      <c r="F1" s="649"/>
      <c r="G1" s="649"/>
      <c r="H1" s="649"/>
      <c r="I1" s="649"/>
      <c r="J1" s="649"/>
      <c r="K1" s="649"/>
    </row>
    <row r="2" spans="1:11" ht="14.25">
      <c r="A2" s="107">
        <v>1</v>
      </c>
      <c r="B2" s="125" t="s">
        <v>127</v>
      </c>
      <c r="C2" s="107"/>
      <c r="D2" s="649"/>
      <c r="E2" s="649"/>
      <c r="F2" s="649"/>
      <c r="G2" s="649"/>
      <c r="H2" s="649"/>
      <c r="I2" s="649"/>
      <c r="J2" s="649"/>
      <c r="K2" s="649"/>
    </row>
    <row r="3" spans="1:11" ht="22.5">
      <c r="A3" s="107">
        <v>2</v>
      </c>
      <c r="B3" s="125" t="s">
        <v>128</v>
      </c>
      <c r="C3" s="107"/>
      <c r="D3" s="650"/>
      <c r="E3" s="650"/>
      <c r="F3" s="650"/>
      <c r="G3" s="650"/>
      <c r="H3" s="650"/>
      <c r="I3" s="650"/>
      <c r="J3" s="650"/>
      <c r="K3" s="650"/>
    </row>
    <row r="4" spans="1:11" ht="14.25">
      <c r="B4" s="124" t="s">
        <v>135</v>
      </c>
      <c r="C4" s="107"/>
      <c r="D4" s="651"/>
      <c r="E4" s="650"/>
      <c r="F4" s="650"/>
      <c r="G4" s="650"/>
      <c r="H4" s="650"/>
      <c r="I4" s="650"/>
      <c r="J4" s="650"/>
      <c r="K4" s="650"/>
    </row>
    <row r="5" spans="1:11" ht="33.75">
      <c r="A5" s="107">
        <v>1</v>
      </c>
      <c r="B5" s="125" t="s">
        <v>176</v>
      </c>
      <c r="C5" s="107"/>
      <c r="D5" s="648"/>
      <c r="E5" s="648"/>
      <c r="F5" s="648"/>
      <c r="G5" s="648"/>
      <c r="H5" s="648"/>
      <c r="I5" s="648"/>
      <c r="J5" s="648"/>
      <c r="K5" s="648"/>
    </row>
    <row r="6" spans="1:11" ht="22.5">
      <c r="A6" s="107">
        <v>2</v>
      </c>
      <c r="B6" s="125" t="s">
        <v>133</v>
      </c>
    </row>
    <row r="7" spans="1:11" ht="22.5">
      <c r="A7" s="107">
        <v>3</v>
      </c>
      <c r="B7" s="125" t="s">
        <v>302</v>
      </c>
    </row>
    <row r="8" spans="1:11" ht="56.25">
      <c r="A8" s="107">
        <v>4</v>
      </c>
      <c r="B8" s="125" t="s">
        <v>303</v>
      </c>
    </row>
    <row r="9" spans="1:11">
      <c r="B9" s="124" t="s">
        <v>106</v>
      </c>
    </row>
    <row r="10" spans="1:11" ht="22.5">
      <c r="A10" s="107">
        <v>1</v>
      </c>
      <c r="B10" s="125" t="s">
        <v>104</v>
      </c>
    </row>
    <row r="11" spans="1:11">
      <c r="B11" s="76" t="s">
        <v>111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67" customWidth="1"/>
    <col min="3" max="3" width="15.7109375" style="69" customWidth="1"/>
    <col min="4" max="4" width="17" style="69" customWidth="1"/>
    <col min="5" max="5" width="15.7109375" style="64" customWidth="1"/>
    <col min="6" max="6" width="11.140625" style="64" customWidth="1"/>
    <col min="7" max="7" width="31.42578125" style="64" customWidth="1"/>
    <col min="8" max="9" width="26.85546875" style="64" customWidth="1"/>
    <col min="10" max="10" width="9.140625" style="64"/>
    <col min="11" max="11" width="26.28515625" style="66" customWidth="1"/>
    <col min="12" max="12" width="29.140625" style="65" customWidth="1"/>
    <col min="13" max="13" width="39.85546875" style="64" bestFit="1" customWidth="1"/>
    <col min="14" max="14" width="9.140625" style="64"/>
    <col min="15" max="15" width="29.5703125" style="64" customWidth="1"/>
    <col min="16" max="16" width="29" style="64" customWidth="1"/>
    <col min="17" max="18" width="9.140625" style="64"/>
    <col min="19" max="19" width="21" style="64" customWidth="1"/>
    <col min="20" max="20" width="42" style="64" customWidth="1"/>
    <col min="21" max="21" width="9.140625" style="64"/>
    <col min="22" max="22" width="30.140625" style="64" customWidth="1"/>
    <col min="23" max="23" width="7.7109375" style="64" bestFit="1" customWidth="1"/>
    <col min="24" max="25" width="9.140625" style="64"/>
    <col min="26" max="26" width="49.7109375" style="64" customWidth="1"/>
    <col min="27" max="27" width="9.140625" style="64"/>
    <col min="28" max="28" width="36.42578125" style="64" customWidth="1"/>
    <col min="29" max="16384" width="9.140625" style="64"/>
  </cols>
  <sheetData>
    <row r="1" spans="1:29" s="62" customFormat="1" ht="51">
      <c r="A1" s="48" t="s">
        <v>116</v>
      </c>
      <c r="B1" s="68"/>
      <c r="C1" s="33" t="s">
        <v>19</v>
      </c>
      <c r="D1" s="33" t="s">
        <v>16</v>
      </c>
      <c r="E1" s="33" t="s">
        <v>29</v>
      </c>
      <c r="F1" s="33" t="s">
        <v>52</v>
      </c>
      <c r="G1" s="33" t="s">
        <v>44</v>
      </c>
      <c r="H1" s="33" t="s">
        <v>60</v>
      </c>
      <c r="I1" s="33" t="s">
        <v>90</v>
      </c>
      <c r="J1" s="40" t="s">
        <v>91</v>
      </c>
      <c r="K1" s="33" t="s">
        <v>47</v>
      </c>
      <c r="L1" s="61" t="s">
        <v>86</v>
      </c>
      <c r="M1" s="38" t="s">
        <v>87</v>
      </c>
      <c r="O1" s="33" t="s">
        <v>468</v>
      </c>
      <c r="P1" s="33" t="s">
        <v>501</v>
      </c>
      <c r="S1" s="652" t="s">
        <v>214</v>
      </c>
      <c r="T1" s="652"/>
      <c r="V1" s="653" t="s">
        <v>502</v>
      </c>
      <c r="W1" s="653"/>
      <c r="Z1" s="448" t="s">
        <v>520</v>
      </c>
      <c r="AB1" s="654" t="s">
        <v>608</v>
      </c>
      <c r="AC1" s="654"/>
    </row>
    <row r="2" spans="1:29" ht="25.5">
      <c r="A2" s="260" t="s">
        <v>152</v>
      </c>
      <c r="C2" s="34">
        <v>2018</v>
      </c>
      <c r="D2" s="34" t="s">
        <v>17</v>
      </c>
      <c r="E2" s="35" t="s">
        <v>30</v>
      </c>
      <c r="F2" s="35" t="s">
        <v>53</v>
      </c>
      <c r="G2" s="35" t="s">
        <v>42</v>
      </c>
      <c r="H2" s="35" t="s">
        <v>61</v>
      </c>
      <c r="I2" s="37"/>
      <c r="J2" s="63">
        <v>52</v>
      </c>
      <c r="K2" s="33" t="s">
        <v>48</v>
      </c>
      <c r="L2" s="61" t="s">
        <v>512</v>
      </c>
      <c r="M2" s="39" t="s">
        <v>200</v>
      </c>
      <c r="O2" s="34" t="s">
        <v>469</v>
      </c>
      <c r="P2" s="377" t="s">
        <v>514</v>
      </c>
      <c r="S2" s="214" t="s">
        <v>215</v>
      </c>
      <c r="T2" s="366" t="s">
        <v>216</v>
      </c>
      <c r="V2" s="34" t="s">
        <v>503</v>
      </c>
      <c r="W2" s="34" t="b">
        <v>0</v>
      </c>
      <c r="Z2" s="449" t="s">
        <v>521</v>
      </c>
      <c r="AB2" s="34" t="s">
        <v>609</v>
      </c>
      <c r="AC2" s="34" t="s">
        <v>610</v>
      </c>
    </row>
    <row r="3" spans="1:29" ht="112.5">
      <c r="A3" s="260" t="s">
        <v>153</v>
      </c>
      <c r="C3" s="34">
        <v>2019</v>
      </c>
      <c r="D3" s="34" t="s">
        <v>18</v>
      </c>
      <c r="E3" s="35" t="s">
        <v>31</v>
      </c>
      <c r="F3" s="35" t="s">
        <v>54</v>
      </c>
      <c r="G3" s="35" t="s">
        <v>43</v>
      </c>
      <c r="H3" s="35" t="s">
        <v>58</v>
      </c>
      <c r="I3" s="37" t="s">
        <v>89</v>
      </c>
      <c r="J3" s="60" t="s">
        <v>92</v>
      </c>
      <c r="K3" s="33" t="s">
        <v>49</v>
      </c>
      <c r="L3" s="61" t="s">
        <v>294</v>
      </c>
      <c r="M3" s="39" t="s">
        <v>201</v>
      </c>
      <c r="O3" s="34" t="s">
        <v>470</v>
      </c>
      <c r="P3" s="377" t="s">
        <v>515</v>
      </c>
      <c r="S3" s="214" t="s">
        <v>525</v>
      </c>
      <c r="T3" s="365" t="s">
        <v>530</v>
      </c>
      <c r="V3" s="34" t="s">
        <v>504</v>
      </c>
      <c r="W3" s="34" t="b">
        <v>1</v>
      </c>
      <c r="Z3" s="449" t="s">
        <v>522</v>
      </c>
      <c r="AB3" s="34" t="s">
        <v>611</v>
      </c>
      <c r="AC3" s="34" t="s">
        <v>610</v>
      </c>
    </row>
    <row r="4" spans="1:29" ht="45">
      <c r="A4" s="260" t="s">
        <v>249</v>
      </c>
      <c r="C4" s="34">
        <v>2020</v>
      </c>
      <c r="E4" s="35" t="s">
        <v>32</v>
      </c>
      <c r="F4" s="35" t="s">
        <v>55</v>
      </c>
      <c r="H4" s="35" t="s">
        <v>59</v>
      </c>
      <c r="I4" s="37"/>
      <c r="J4" s="63">
        <v>104</v>
      </c>
      <c r="K4" s="33" t="s">
        <v>50</v>
      </c>
      <c r="L4" s="61" t="s">
        <v>295</v>
      </c>
      <c r="M4" s="39"/>
      <c r="O4" s="34" t="s">
        <v>476</v>
      </c>
      <c r="P4" s="377" t="s">
        <v>516</v>
      </c>
      <c r="S4" s="214" t="s">
        <v>526</v>
      </c>
      <c r="T4" s="365" t="s">
        <v>430</v>
      </c>
      <c r="V4" s="34" t="s">
        <v>505</v>
      </c>
      <c r="W4" s="34" t="b">
        <v>1</v>
      </c>
      <c r="Z4" s="449" t="s">
        <v>523</v>
      </c>
      <c r="AB4" s="34" t="s">
        <v>612</v>
      </c>
      <c r="AC4" s="34" t="s">
        <v>613</v>
      </c>
    </row>
    <row r="5" spans="1:29" ht="45">
      <c r="A5" s="260" t="s">
        <v>195</v>
      </c>
      <c r="C5" s="34">
        <v>2021</v>
      </c>
      <c r="E5" s="35" t="s">
        <v>33</v>
      </c>
      <c r="F5" s="35" t="s">
        <v>56</v>
      </c>
      <c r="K5" s="33" t="s">
        <v>51</v>
      </c>
      <c r="L5" s="61"/>
      <c r="M5" s="39"/>
      <c r="O5" s="34" t="s">
        <v>471</v>
      </c>
      <c r="S5" s="214" t="s">
        <v>527</v>
      </c>
      <c r="T5" s="365" t="s">
        <v>442</v>
      </c>
      <c r="V5" s="34" t="s">
        <v>506</v>
      </c>
      <c r="W5" s="34" t="b">
        <v>1</v>
      </c>
      <c r="Z5" s="449" t="s">
        <v>524</v>
      </c>
      <c r="AB5" s="34" t="s">
        <v>614</v>
      </c>
      <c r="AC5" s="34" t="s">
        <v>615</v>
      </c>
    </row>
    <row r="6" spans="1:29" ht="22.5">
      <c r="A6" s="260" t="s">
        <v>182</v>
      </c>
      <c r="E6" s="35" t="s">
        <v>34</v>
      </c>
      <c r="F6" s="37"/>
      <c r="K6" s="64"/>
      <c r="L6" s="64"/>
      <c r="O6" s="34" t="s">
        <v>477</v>
      </c>
      <c r="S6" s="214" t="s">
        <v>528</v>
      </c>
      <c r="T6" s="365" t="s">
        <v>529</v>
      </c>
      <c r="V6" s="34" t="s">
        <v>507</v>
      </c>
      <c r="W6" s="34" t="b">
        <v>0</v>
      </c>
      <c r="AB6" s="34" t="s">
        <v>616</v>
      </c>
      <c r="AC6" s="34" t="s">
        <v>615</v>
      </c>
    </row>
    <row r="7" spans="1:29" ht="45">
      <c r="A7" s="260" t="s">
        <v>250</v>
      </c>
      <c r="E7" s="35" t="s">
        <v>35</v>
      </c>
      <c r="F7" s="37"/>
      <c r="K7" s="70"/>
      <c r="L7" s="64"/>
      <c r="O7" s="34" t="s">
        <v>472</v>
      </c>
      <c r="S7" s="214" t="s">
        <v>740</v>
      </c>
      <c r="T7" s="365" t="s">
        <v>741</v>
      </c>
      <c r="AB7" s="34" t="s">
        <v>617</v>
      </c>
      <c r="AC7" s="34" t="s">
        <v>615</v>
      </c>
    </row>
    <row r="8" spans="1:29">
      <c r="A8" s="260" t="s">
        <v>251</v>
      </c>
      <c r="E8" s="35" t="s">
        <v>36</v>
      </c>
      <c r="F8" s="37"/>
      <c r="K8" s="71" t="s">
        <v>109</v>
      </c>
      <c r="O8" s="34" t="s">
        <v>478</v>
      </c>
      <c r="AB8" s="34" t="s">
        <v>618</v>
      </c>
      <c r="AC8" s="34" t="s">
        <v>615</v>
      </c>
    </row>
    <row r="9" spans="1:29" ht="22.5">
      <c r="A9" s="260" t="s">
        <v>154</v>
      </c>
      <c r="E9" s="35" t="s">
        <v>37</v>
      </c>
      <c r="F9" s="37"/>
      <c r="K9" s="69"/>
      <c r="O9" s="34" t="s">
        <v>479</v>
      </c>
      <c r="AB9" s="34" t="s">
        <v>619</v>
      </c>
      <c r="AC9" s="34" t="s">
        <v>615</v>
      </c>
    </row>
    <row r="10" spans="1:29" ht="12.75">
      <c r="A10" s="260" t="s">
        <v>252</v>
      </c>
      <c r="E10" s="35" t="s">
        <v>38</v>
      </c>
      <c r="F10" s="37"/>
      <c r="K10" s="70"/>
      <c r="O10" s="34" t="s">
        <v>473</v>
      </c>
      <c r="AB10" s="34" t="s">
        <v>620</v>
      </c>
      <c r="AC10" s="34" t="s">
        <v>615</v>
      </c>
    </row>
    <row r="11" spans="1:29" ht="22.5">
      <c r="A11" s="260" t="s">
        <v>253</v>
      </c>
      <c r="E11" s="35" t="s">
        <v>39</v>
      </c>
      <c r="F11" s="37"/>
      <c r="K11" s="72"/>
      <c r="O11" s="34" t="s">
        <v>474</v>
      </c>
      <c r="AB11" s="34" t="s">
        <v>621</v>
      </c>
      <c r="AC11" s="34" t="s">
        <v>615</v>
      </c>
    </row>
    <row r="12" spans="1:29" ht="33.75">
      <c r="A12" s="260" t="s">
        <v>254</v>
      </c>
      <c r="E12" s="35" t="s">
        <v>40</v>
      </c>
      <c r="F12" s="37"/>
      <c r="O12" s="34" t="s">
        <v>480</v>
      </c>
      <c r="P12" s="59"/>
      <c r="AB12" s="34" t="s">
        <v>622</v>
      </c>
      <c r="AC12" s="34" t="s">
        <v>615</v>
      </c>
    </row>
    <row r="13" spans="1:29">
      <c r="A13" s="260" t="s">
        <v>255</v>
      </c>
      <c r="E13" s="35" t="s">
        <v>41</v>
      </c>
      <c r="F13" s="37"/>
      <c r="O13" s="34" t="s">
        <v>475</v>
      </c>
      <c r="AB13" s="34" t="s">
        <v>623</v>
      </c>
      <c r="AC13" s="34" t="s">
        <v>624</v>
      </c>
    </row>
    <row r="14" spans="1:29">
      <c r="A14" s="260" t="s">
        <v>256</v>
      </c>
      <c r="AB14" s="34" t="s">
        <v>625</v>
      </c>
      <c r="AC14" s="34" t="s">
        <v>624</v>
      </c>
    </row>
    <row r="15" spans="1:29">
      <c r="A15" s="260" t="s">
        <v>191</v>
      </c>
      <c r="AB15" s="34" t="s">
        <v>626</v>
      </c>
      <c r="AC15" s="34" t="s">
        <v>624</v>
      </c>
    </row>
    <row r="16" spans="1:29">
      <c r="A16" s="260" t="s">
        <v>183</v>
      </c>
      <c r="C16" s="59"/>
      <c r="D16" s="98"/>
      <c r="E16" s="98"/>
      <c r="G16" s="163" t="s">
        <v>144</v>
      </c>
      <c r="AB16" s="34" t="s">
        <v>627</v>
      </c>
      <c r="AC16" s="34" t="s">
        <v>624</v>
      </c>
    </row>
    <row r="17" spans="1:29">
      <c r="A17" s="260" t="s">
        <v>257</v>
      </c>
      <c r="C17" s="99" t="s">
        <v>112</v>
      </c>
      <c r="D17" s="100" t="str">
        <f>IF(f_year = "","", "01.01."&amp;f_year)</f>
        <v>01.01.2021</v>
      </c>
      <c r="E17" s="100" t="str">
        <f>IF(f_year = "","", "31.12."&amp; f_year)</f>
        <v>31.12.2021</v>
      </c>
      <c r="G17" s="164" t="s">
        <v>1822</v>
      </c>
      <c r="AB17" s="34" t="s">
        <v>628</v>
      </c>
      <c r="AC17" s="34" t="s">
        <v>615</v>
      </c>
    </row>
    <row r="18" spans="1:29">
      <c r="A18" s="260" t="s">
        <v>258</v>
      </c>
      <c r="C18" s="101"/>
      <c r="D18" s="102"/>
      <c r="E18" s="102"/>
      <c r="G18" s="59"/>
      <c r="AB18" s="34" t="s">
        <v>629</v>
      </c>
      <c r="AC18" s="34" t="s">
        <v>615</v>
      </c>
    </row>
    <row r="19" spans="1:29" ht="22.5">
      <c r="A19" s="260" t="s">
        <v>259</v>
      </c>
      <c r="C19" s="59"/>
      <c r="D19" s="98"/>
      <c r="E19" s="98"/>
      <c r="G19" s="163" t="s">
        <v>147</v>
      </c>
      <c r="AB19" s="34" t="s">
        <v>630</v>
      </c>
      <c r="AC19" s="34" t="s">
        <v>615</v>
      </c>
    </row>
    <row r="20" spans="1:29" ht="22.5">
      <c r="A20" s="260" t="s">
        <v>155</v>
      </c>
      <c r="C20" s="103" t="s">
        <v>113</v>
      </c>
      <c r="D20" s="104"/>
      <c r="E20" s="104"/>
      <c r="G20" s="71" t="b">
        <v>1</v>
      </c>
      <c r="AB20" s="34" t="s">
        <v>631</v>
      </c>
      <c r="AC20" s="34" t="s">
        <v>624</v>
      </c>
    </row>
    <row r="21" spans="1:29">
      <c r="A21" s="260" t="s">
        <v>156</v>
      </c>
      <c r="AB21" s="34" t="s">
        <v>632</v>
      </c>
      <c r="AC21" s="34" t="s">
        <v>615</v>
      </c>
    </row>
    <row r="22" spans="1:29">
      <c r="A22" s="260" t="s">
        <v>157</v>
      </c>
      <c r="AB22" s="34" t="s">
        <v>633</v>
      </c>
      <c r="AC22" s="34" t="s">
        <v>615</v>
      </c>
    </row>
    <row r="23" spans="1:29">
      <c r="A23" s="260" t="s">
        <v>260</v>
      </c>
      <c r="AB23" s="34" t="s">
        <v>634</v>
      </c>
      <c r="AC23" s="34" t="s">
        <v>610</v>
      </c>
    </row>
    <row r="24" spans="1:29">
      <c r="A24" s="260" t="s">
        <v>261</v>
      </c>
      <c r="AB24" s="34" t="s">
        <v>635</v>
      </c>
      <c r="AC24" s="34" t="s">
        <v>636</v>
      </c>
    </row>
    <row r="25" spans="1:29">
      <c r="A25" s="260" t="s">
        <v>158</v>
      </c>
      <c r="AB25" s="34" t="s">
        <v>637</v>
      </c>
      <c r="AC25" s="34" t="s">
        <v>636</v>
      </c>
    </row>
    <row r="26" spans="1:29">
      <c r="A26" s="260" t="s">
        <v>262</v>
      </c>
      <c r="AB26" s="34" t="s">
        <v>638</v>
      </c>
      <c r="AC26" s="34" t="s">
        <v>636</v>
      </c>
    </row>
    <row r="27" spans="1:29">
      <c r="A27" s="260" t="s">
        <v>159</v>
      </c>
      <c r="AB27" s="34" t="s">
        <v>639</v>
      </c>
      <c r="AC27" s="34" t="s">
        <v>636</v>
      </c>
    </row>
    <row r="28" spans="1:29">
      <c r="A28" s="260" t="s">
        <v>192</v>
      </c>
      <c r="AB28" s="34" t="s">
        <v>640</v>
      </c>
      <c r="AC28" s="34" t="s">
        <v>641</v>
      </c>
    </row>
    <row r="29" spans="1:29">
      <c r="A29" s="260" t="s">
        <v>184</v>
      </c>
      <c r="AB29" s="34" t="s">
        <v>507</v>
      </c>
      <c r="AC29" s="34"/>
    </row>
    <row r="30" spans="1:29">
      <c r="A30" s="260" t="s">
        <v>263</v>
      </c>
    </row>
    <row r="31" spans="1:29">
      <c r="A31" s="260" t="s">
        <v>264</v>
      </c>
    </row>
    <row r="32" spans="1:29">
      <c r="A32" s="260" t="s">
        <v>160</v>
      </c>
    </row>
    <row r="33" spans="1:1">
      <c r="A33" s="260" t="s">
        <v>265</v>
      </c>
    </row>
    <row r="34" spans="1:1">
      <c r="A34" s="260" t="s">
        <v>266</v>
      </c>
    </row>
    <row r="35" spans="1:1">
      <c r="A35" s="260" t="s">
        <v>267</v>
      </c>
    </row>
    <row r="36" spans="1:1">
      <c r="A36" s="260" t="s">
        <v>268</v>
      </c>
    </row>
    <row r="37" spans="1:1">
      <c r="A37" s="260" t="s">
        <v>269</v>
      </c>
    </row>
    <row r="38" spans="1:1">
      <c r="A38" s="260" t="s">
        <v>185</v>
      </c>
    </row>
    <row r="39" spans="1:1">
      <c r="A39" s="260" t="s">
        <v>270</v>
      </c>
    </row>
    <row r="40" spans="1:1">
      <c r="A40" s="260" t="s">
        <v>161</v>
      </c>
    </row>
    <row r="41" spans="1:1">
      <c r="A41" s="260" t="s">
        <v>162</v>
      </c>
    </row>
    <row r="42" spans="1:1">
      <c r="A42" s="260" t="s">
        <v>163</v>
      </c>
    </row>
    <row r="43" spans="1:1">
      <c r="A43" s="260" t="s">
        <v>271</v>
      </c>
    </row>
    <row r="44" spans="1:1">
      <c r="A44" s="260" t="s">
        <v>272</v>
      </c>
    </row>
    <row r="45" spans="1:1">
      <c r="A45" s="260" t="s">
        <v>186</v>
      </c>
    </row>
    <row r="46" spans="1:1">
      <c r="A46" s="260" t="s">
        <v>273</v>
      </c>
    </row>
    <row r="47" spans="1:1">
      <c r="A47" s="260" t="s">
        <v>274</v>
      </c>
    </row>
    <row r="48" spans="1:1">
      <c r="A48" s="260" t="s">
        <v>275</v>
      </c>
    </row>
    <row r="49" spans="1:1">
      <c r="A49" s="260" t="s">
        <v>276</v>
      </c>
    </row>
    <row r="50" spans="1:1">
      <c r="A50" s="260" t="s">
        <v>164</v>
      </c>
    </row>
    <row r="51" spans="1:1">
      <c r="A51" s="260" t="s">
        <v>165</v>
      </c>
    </row>
    <row r="52" spans="1:1">
      <c r="A52" s="260" t="s">
        <v>193</v>
      </c>
    </row>
    <row r="53" spans="1:1">
      <c r="A53" s="260" t="s">
        <v>277</v>
      </c>
    </row>
    <row r="54" spans="1:1">
      <c r="A54" s="260" t="s">
        <v>196</v>
      </c>
    </row>
    <row r="55" spans="1:1">
      <c r="A55" s="260" t="s">
        <v>166</v>
      </c>
    </row>
    <row r="56" spans="1:1">
      <c r="A56" s="260" t="s">
        <v>278</v>
      </c>
    </row>
    <row r="57" spans="1:1">
      <c r="A57" s="260" t="s">
        <v>167</v>
      </c>
    </row>
    <row r="58" spans="1:1">
      <c r="A58" s="260" t="s">
        <v>279</v>
      </c>
    </row>
    <row r="59" spans="1:1">
      <c r="A59" s="260" t="s">
        <v>280</v>
      </c>
    </row>
    <row r="60" spans="1:1">
      <c r="A60" s="260" t="s">
        <v>281</v>
      </c>
    </row>
    <row r="61" spans="1:1">
      <c r="A61" s="260" t="s">
        <v>282</v>
      </c>
    </row>
    <row r="62" spans="1:1">
      <c r="A62" s="260" t="s">
        <v>187</v>
      </c>
    </row>
    <row r="63" spans="1:1">
      <c r="A63" s="260" t="s">
        <v>283</v>
      </c>
    </row>
    <row r="64" spans="1:1">
      <c r="A64" s="260" t="s">
        <v>284</v>
      </c>
    </row>
    <row r="65" spans="1:1">
      <c r="A65" s="260" t="s">
        <v>197</v>
      </c>
    </row>
    <row r="66" spans="1:1">
      <c r="A66" s="260" t="s">
        <v>188</v>
      </c>
    </row>
    <row r="67" spans="1:1">
      <c r="A67" s="260" t="s">
        <v>168</v>
      </c>
    </row>
    <row r="68" spans="1:1">
      <c r="A68" s="260" t="s">
        <v>285</v>
      </c>
    </row>
    <row r="69" spans="1:1">
      <c r="A69" s="260" t="s">
        <v>286</v>
      </c>
    </row>
    <row r="70" spans="1:1">
      <c r="A70" s="260" t="s">
        <v>287</v>
      </c>
    </row>
    <row r="71" spans="1:1">
      <c r="A71" s="260" t="s">
        <v>288</v>
      </c>
    </row>
    <row r="72" spans="1:1">
      <c r="A72" s="260" t="s">
        <v>169</v>
      </c>
    </row>
    <row r="73" spans="1:1">
      <c r="A73" s="260" t="s">
        <v>289</v>
      </c>
    </row>
    <row r="74" spans="1:1">
      <c r="A74" s="260" t="s">
        <v>170</v>
      </c>
    </row>
    <row r="75" spans="1:1">
      <c r="A75" s="260" t="s">
        <v>171</v>
      </c>
    </row>
    <row r="76" spans="1:1">
      <c r="A76" s="260" t="s">
        <v>172</v>
      </c>
    </row>
    <row r="77" spans="1:1">
      <c r="A77" s="260" t="s">
        <v>173</v>
      </c>
    </row>
    <row r="78" spans="1:1">
      <c r="A78" s="260" t="s">
        <v>189</v>
      </c>
    </row>
    <row r="79" spans="1:1">
      <c r="A79" s="260" t="s">
        <v>194</v>
      </c>
    </row>
    <row r="80" spans="1:1">
      <c r="A80" s="260" t="s">
        <v>174</v>
      </c>
    </row>
    <row r="81" spans="1:1">
      <c r="A81" s="260" t="s">
        <v>175</v>
      </c>
    </row>
    <row r="82" spans="1:1">
      <c r="A82" s="260" t="s">
        <v>198</v>
      </c>
    </row>
    <row r="83" spans="1:1">
      <c r="A83" s="260" t="s">
        <v>290</v>
      </c>
    </row>
    <row r="84" spans="1:1">
      <c r="A84" s="260" t="s">
        <v>190</v>
      </c>
    </row>
    <row r="85" spans="1:1">
      <c r="A85" s="260" t="s">
        <v>291</v>
      </c>
    </row>
    <row r="86" spans="1:1">
      <c r="A86" s="260" t="s">
        <v>292</v>
      </c>
    </row>
    <row r="87" spans="1:1">
      <c r="A87" s="260" t="s">
        <v>293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324"/>
    <col min="2" max="2" width="9.140625" style="325"/>
    <col min="3" max="3" width="9.140625" style="326"/>
    <col min="4" max="20" width="9.140625" style="325"/>
    <col min="21" max="21" width="9.140625" style="327"/>
    <col min="22" max="16384" width="9.140625" style="325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4"/>
    <col min="2" max="2" width="9.140625" style="131"/>
    <col min="3" max="8" width="9.140625" style="29"/>
    <col min="9" max="15" width="9.140625" style="131"/>
    <col min="16" max="16" width="9.140625" style="337"/>
    <col min="17" max="18" width="9.140625" style="131"/>
    <col min="19" max="19" width="9.140625" style="337"/>
    <col min="20" max="24" width="9.140625" style="131"/>
    <col min="25" max="29" width="9.140625" style="13"/>
    <col min="30" max="16384" width="9.140625" style="29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4"/>
    <col min="2" max="2" width="10.5703125" style="131"/>
    <col min="3" max="16384" width="10.5703125" style="29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187" customWidth="1"/>
    <col min="22" max="24" width="9.85546875" customWidth="1"/>
  </cols>
  <sheetData>
    <row r="3" spans="1:83">
      <c r="A3" s="28" t="s">
        <v>101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86"/>
      <c r="V3" s="28"/>
      <c r="W3" s="28"/>
    </row>
    <row r="5" spans="1:83" ht="15" customHeight="1">
      <c r="D5" s="172"/>
      <c r="E5" s="174"/>
    </row>
    <row r="7" spans="1:83">
      <c r="A7" s="28" t="s">
        <v>213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86"/>
      <c r="V7" s="28"/>
      <c r="W7" s="28"/>
    </row>
    <row r="9" spans="1:83" s="21" customFormat="1" ht="15" customHeight="1">
      <c r="C9" s="95"/>
      <c r="D9" s="172"/>
      <c r="E9" s="173"/>
      <c r="U9" s="185"/>
    </row>
    <row r="13" spans="1:83">
      <c r="A13" s="28" t="s">
        <v>149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6"/>
      <c r="V13" s="28"/>
      <c r="W13" s="28"/>
    </row>
    <row r="14" spans="1:83">
      <c r="D14" s="229"/>
      <c r="E14" s="229"/>
      <c r="F14" s="229"/>
      <c r="G14" s="229"/>
      <c r="H14" s="229"/>
      <c r="I14" s="229"/>
      <c r="J14" s="229"/>
      <c r="K14" s="229"/>
      <c r="L14" s="229"/>
    </row>
    <row r="15" spans="1:83" ht="15" customHeight="1">
      <c r="A15" s="43"/>
      <c r="B15" s="131" t="s">
        <v>130</v>
      </c>
      <c r="C15" s="558"/>
      <c r="D15" s="551">
        <v>1</v>
      </c>
      <c r="E15" s="664"/>
      <c r="F15" s="230"/>
      <c r="G15" s="191">
        <v>0</v>
      </c>
      <c r="H15" s="231"/>
      <c r="I15" s="127"/>
      <c r="J15" s="232" t="s">
        <v>221</v>
      </c>
      <c r="K15" s="149"/>
      <c r="L15" s="168"/>
      <c r="M15" s="223" t="e">
        <f ca="1">mergeValue(H15)</f>
        <v>#NAME?</v>
      </c>
      <c r="N15" s="216"/>
      <c r="O15" s="216"/>
      <c r="P15" s="223" t="str">
        <f t="array" ref="P15">IF(ISERROR(MATCH(MID(Q15,1,250),MID(note_ter,1,250),0)),"n","y")</f>
        <v>y</v>
      </c>
      <c r="Q15" s="216"/>
      <c r="R15" s="223" t="str">
        <f>K15&amp;"("&amp;L15&amp;")"</f>
        <v>()</v>
      </c>
      <c r="S15" s="131"/>
      <c r="T15" s="131"/>
      <c r="U15" s="179"/>
      <c r="V15" s="131"/>
      <c r="W15" s="131"/>
      <c r="X15" s="131"/>
      <c r="Y15" s="97"/>
      <c r="Z15" s="97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97"/>
      <c r="BW15" s="97"/>
      <c r="BX15" s="97"/>
      <c r="BY15" s="97"/>
      <c r="BZ15" s="97"/>
      <c r="CA15" s="97"/>
      <c r="CB15" s="97"/>
      <c r="CC15" s="97"/>
      <c r="CD15" s="97"/>
      <c r="CE15" s="97"/>
    </row>
    <row r="16" spans="1:83" ht="15" customHeight="1">
      <c r="A16" s="43"/>
      <c r="B16" s="43"/>
      <c r="C16" s="558"/>
      <c r="D16" s="551"/>
      <c r="E16" s="664"/>
      <c r="F16" s="127"/>
      <c r="G16" s="136"/>
      <c r="H16" s="149" t="s">
        <v>46</v>
      </c>
      <c r="I16" s="136"/>
      <c r="J16" s="136"/>
      <c r="K16" s="167"/>
      <c r="L16" s="168"/>
      <c r="M16" s="216"/>
      <c r="N16" s="216"/>
      <c r="O16" s="216"/>
      <c r="P16" s="216"/>
      <c r="Q16" s="223"/>
      <c r="R16" s="216"/>
      <c r="S16" s="131"/>
      <c r="T16" s="131"/>
      <c r="U16" s="179"/>
      <c r="V16" s="131"/>
      <c r="W16" s="131"/>
      <c r="X16" s="131"/>
      <c r="Y16" s="97"/>
      <c r="Z16" s="97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97"/>
      <c r="BW16" s="97"/>
      <c r="BX16" s="97"/>
      <c r="BY16" s="97"/>
      <c r="BZ16" s="97"/>
      <c r="CA16" s="97"/>
      <c r="CB16" s="97"/>
      <c r="CC16" s="97"/>
      <c r="CD16" s="97"/>
      <c r="CE16" s="97"/>
    </row>
    <row r="17" spans="1:83">
      <c r="Q17" s="97"/>
    </row>
    <row r="18" spans="1:83">
      <c r="A18" s="28" t="s">
        <v>150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75"/>
      <c r="R18" s="28"/>
      <c r="S18" s="28"/>
      <c r="T18" s="28"/>
      <c r="U18" s="186"/>
      <c r="V18" s="28"/>
      <c r="W18" s="28"/>
    </row>
    <row r="19" spans="1:83">
      <c r="F19" s="229"/>
      <c r="G19" s="229"/>
      <c r="H19" s="229"/>
      <c r="I19" s="229"/>
      <c r="J19" s="229"/>
      <c r="K19" s="229"/>
      <c r="L19" s="229"/>
      <c r="Q19" s="97"/>
    </row>
    <row r="20" spans="1:83" ht="15" customHeight="1">
      <c r="A20" s="43"/>
      <c r="B20" s="131" t="s">
        <v>130</v>
      </c>
      <c r="C20" s="665"/>
      <c r="D20" s="44"/>
      <c r="E20" s="44"/>
      <c r="F20" s="658"/>
      <c r="G20" s="551">
        <v>0</v>
      </c>
      <c r="H20" s="655"/>
      <c r="I20" s="127"/>
      <c r="J20" s="232" t="s">
        <v>221</v>
      </c>
      <c r="K20" s="149"/>
      <c r="L20" s="168"/>
      <c r="M20" s="223" t="e">
        <f ca="1">mergeValue(H20)</f>
        <v>#NAME?</v>
      </c>
      <c r="N20" s="216"/>
      <c r="O20" s="216"/>
      <c r="P20" s="216"/>
      <c r="Q20" s="216"/>
      <c r="R20" s="223" t="str">
        <f>K20&amp;"("&amp;L20&amp;")"</f>
        <v>()</v>
      </c>
      <c r="S20" s="131"/>
      <c r="T20" s="131"/>
      <c r="U20" s="179"/>
      <c r="V20" s="131"/>
      <c r="W20" s="131"/>
      <c r="X20" s="131"/>
      <c r="Y20" s="97"/>
      <c r="Z20" s="97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97"/>
      <c r="BW20" s="97"/>
      <c r="BX20" s="97"/>
      <c r="BY20" s="97"/>
      <c r="BZ20" s="97"/>
      <c r="CA20" s="97"/>
      <c r="CB20" s="97"/>
      <c r="CC20" s="97"/>
      <c r="CD20" s="97"/>
      <c r="CE20" s="97"/>
    </row>
    <row r="21" spans="1:83" ht="15" customHeight="1">
      <c r="A21" s="43"/>
      <c r="B21" s="43"/>
      <c r="C21" s="665"/>
      <c r="D21" s="44"/>
      <c r="E21" s="44"/>
      <c r="F21" s="658"/>
      <c r="G21" s="551"/>
      <c r="H21" s="655"/>
      <c r="I21" s="136"/>
      <c r="J21" s="136"/>
      <c r="K21" s="149" t="s">
        <v>45</v>
      </c>
      <c r="L21" s="168"/>
      <c r="M21" s="216"/>
      <c r="N21" s="216"/>
      <c r="O21" s="216"/>
      <c r="P21" s="216"/>
      <c r="Q21" s="223"/>
      <c r="R21" s="216"/>
      <c r="S21" s="131"/>
      <c r="T21" s="131"/>
      <c r="U21" s="179"/>
      <c r="V21" s="131"/>
      <c r="W21" s="131"/>
      <c r="X21" s="131"/>
      <c r="Y21" s="97"/>
      <c r="Z21" s="97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97"/>
      <c r="BW21" s="97"/>
      <c r="BX21" s="97"/>
      <c r="BY21" s="97"/>
      <c r="BZ21" s="97"/>
      <c r="CA21" s="97"/>
      <c r="CB21" s="97"/>
      <c r="CC21" s="97"/>
      <c r="CD21" s="97"/>
      <c r="CE21" s="97"/>
    </row>
    <row r="22" spans="1:83">
      <c r="Q22" s="97"/>
    </row>
    <row r="23" spans="1:83">
      <c r="A23" s="28" t="s">
        <v>151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75"/>
      <c r="R23" s="28"/>
      <c r="S23" s="28"/>
      <c r="T23" s="28"/>
      <c r="U23" s="186"/>
      <c r="V23" s="28"/>
      <c r="W23" s="28"/>
    </row>
    <row r="24" spans="1:83">
      <c r="Q24" s="97"/>
    </row>
    <row r="25" spans="1:83" ht="15" customHeight="1">
      <c r="A25" s="43"/>
      <c r="B25" s="131" t="s">
        <v>130</v>
      </c>
      <c r="C25" s="233"/>
      <c r="E25" s="96"/>
      <c r="I25" s="135"/>
      <c r="J25" s="191">
        <v>0</v>
      </c>
      <c r="K25" s="234"/>
      <c r="L25" s="132"/>
      <c r="M25" s="223" t="e">
        <f ca="1">mergeValue(H25)</f>
        <v>#NAME?</v>
      </c>
      <c r="N25" s="216"/>
      <c r="O25" s="216"/>
      <c r="P25" s="216"/>
      <c r="Q25" s="216"/>
      <c r="R25" s="223" t="str">
        <f>K25&amp;" ("&amp;L25&amp;")"</f>
        <v xml:space="preserve"> ()</v>
      </c>
      <c r="S25" s="131"/>
      <c r="T25" s="131"/>
      <c r="U25" s="179"/>
      <c r="V25" s="131"/>
      <c r="W25" s="131"/>
      <c r="X25" s="131"/>
      <c r="Y25" s="97"/>
      <c r="Z25" s="97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97"/>
      <c r="BW25" s="97"/>
      <c r="BX25" s="97"/>
      <c r="BY25" s="97"/>
      <c r="BZ25" s="97"/>
      <c r="CA25" s="97"/>
      <c r="CB25" s="97"/>
      <c r="CC25" s="97"/>
      <c r="CD25" s="97"/>
      <c r="CE25" s="97"/>
    </row>
    <row r="26" spans="1:83" ht="17.100000000000001" customHeight="1">
      <c r="U26"/>
    </row>
    <row r="27" spans="1:83">
      <c r="A27" s="28" t="s">
        <v>136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6"/>
      <c r="V27" s="28"/>
      <c r="W27" s="28"/>
    </row>
    <row r="29" spans="1:83" s="122" customFormat="1" ht="15" customHeight="1">
      <c r="A29"/>
      <c r="B29"/>
      <c r="C29" s="44"/>
      <c r="D29" s="582" t="s">
        <v>24</v>
      </c>
      <c r="E29" s="656"/>
      <c r="F29" s="657" t="s">
        <v>18</v>
      </c>
      <c r="G29" s="658"/>
      <c r="H29" s="659">
        <v>1</v>
      </c>
      <c r="I29" s="662"/>
      <c r="J29" s="581" t="s">
        <v>18</v>
      </c>
      <c r="K29" s="139"/>
      <c r="L29" s="135" t="s">
        <v>24</v>
      </c>
      <c r="M29" s="153"/>
      <c r="N29" s="117"/>
      <c r="O29" s="117"/>
      <c r="P29" s="117"/>
      <c r="Q29" s="117"/>
      <c r="R29" s="117"/>
      <c r="S29" s="117"/>
      <c r="T29" s="117"/>
      <c r="U29" s="180"/>
      <c r="V29" s="117"/>
      <c r="W29" s="117"/>
      <c r="X29" s="117"/>
      <c r="Y29" s="117" t="s">
        <v>126</v>
      </c>
      <c r="Z29" s="117">
        <v>1705000</v>
      </c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</row>
    <row r="30" spans="1:83" s="122" customFormat="1" ht="15" customHeight="1">
      <c r="A30"/>
      <c r="B30"/>
      <c r="C30" s="44"/>
      <c r="D30" s="582"/>
      <c r="E30" s="656"/>
      <c r="F30" s="657"/>
      <c r="G30" s="658"/>
      <c r="H30" s="659"/>
      <c r="I30" s="663"/>
      <c r="J30" s="581"/>
      <c r="K30" s="127"/>
      <c r="L30" s="136"/>
      <c r="M30" s="152" t="s">
        <v>299</v>
      </c>
      <c r="N30" s="117"/>
      <c r="O30" s="117"/>
      <c r="P30" s="117"/>
      <c r="Q30" s="117"/>
      <c r="R30" s="117"/>
      <c r="S30" s="117"/>
      <c r="T30" s="117"/>
      <c r="U30" s="180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</row>
    <row r="31" spans="1:83" s="122" customFormat="1" ht="15" customHeight="1">
      <c r="A31"/>
      <c r="B31"/>
      <c r="C31" s="44"/>
      <c r="D31" s="582"/>
      <c r="E31" s="656"/>
      <c r="F31" s="581"/>
      <c r="G31" s="399"/>
      <c r="H31" s="136"/>
      <c r="I31" s="133" t="s">
        <v>179</v>
      </c>
      <c r="J31" s="136"/>
      <c r="K31" s="136"/>
      <c r="L31" s="136"/>
      <c r="M31" s="137"/>
      <c r="N31" s="117"/>
      <c r="O31" s="117"/>
      <c r="P31" s="117"/>
      <c r="Q31" s="117"/>
      <c r="R31" s="117"/>
      <c r="S31" s="117"/>
      <c r="T31" s="117"/>
      <c r="U31" s="180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</row>
    <row r="33" spans="1:38">
      <c r="A33" s="28" t="s">
        <v>145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86"/>
      <c r="V33" s="28"/>
      <c r="W33" s="28"/>
    </row>
    <row r="35" spans="1:38" s="122" customFormat="1" ht="15" customHeight="1">
      <c r="A35"/>
      <c r="B35"/>
      <c r="C35" s="44"/>
      <c r="D35"/>
      <c r="E35"/>
      <c r="F35"/>
      <c r="G35" s="658"/>
      <c r="H35" s="659">
        <v>1</v>
      </c>
      <c r="I35" s="660"/>
      <c r="J35" s="581" t="s">
        <v>18</v>
      </c>
      <c r="K35" s="139"/>
      <c r="L35" s="135" t="s">
        <v>24</v>
      </c>
      <c r="M35" s="153"/>
      <c r="N35" s="117"/>
      <c r="O35" s="117"/>
      <c r="P35" s="117"/>
      <c r="Q35" s="117"/>
      <c r="R35" s="117"/>
      <c r="S35" s="117"/>
      <c r="T35" s="117"/>
      <c r="U35" s="180"/>
      <c r="V35" s="117"/>
      <c r="W35" s="117"/>
      <c r="X35" s="117"/>
      <c r="Y35" s="117" t="s">
        <v>126</v>
      </c>
      <c r="Z35" s="117">
        <v>1705000</v>
      </c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</row>
    <row r="36" spans="1:38" s="122" customFormat="1" ht="15" customHeight="1">
      <c r="A36"/>
      <c r="B36"/>
      <c r="C36" s="44"/>
      <c r="D36"/>
      <c r="E36"/>
      <c r="F36"/>
      <c r="G36" s="658"/>
      <c r="H36" s="659"/>
      <c r="I36" s="661"/>
      <c r="J36" s="581"/>
      <c r="K36" s="127"/>
      <c r="L36" s="136"/>
      <c r="M36" s="152" t="s">
        <v>299</v>
      </c>
      <c r="N36" s="117"/>
      <c r="O36" s="117"/>
      <c r="P36" s="117"/>
      <c r="Q36" s="117"/>
      <c r="R36" s="117"/>
      <c r="S36" s="117"/>
      <c r="T36" s="117"/>
      <c r="U36" s="180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</row>
    <row r="37" spans="1:38">
      <c r="K37" s="136"/>
      <c r="L37" s="136"/>
      <c r="M37" s="137"/>
    </row>
    <row r="38" spans="1:38">
      <c r="A38" s="28" t="s">
        <v>146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6"/>
      <c r="V38" s="28"/>
      <c r="W38" s="28"/>
    </row>
    <row r="40" spans="1:38" s="122" customFormat="1" ht="15" customHeight="1">
      <c r="A40"/>
      <c r="B40"/>
      <c r="C40" s="44"/>
      <c r="D40"/>
      <c r="E40"/>
      <c r="F40"/>
      <c r="G40"/>
      <c r="H40"/>
      <c r="I40"/>
      <c r="J40"/>
      <c r="K40" s="138"/>
      <c r="L40" s="135" t="s">
        <v>24</v>
      </c>
      <c r="M40" s="154"/>
      <c r="N40" s="171"/>
      <c r="O40" s="117"/>
      <c r="P40" s="117"/>
      <c r="Q40" s="117"/>
      <c r="R40" s="117"/>
      <c r="S40" s="117"/>
      <c r="T40" s="117"/>
      <c r="U40" s="180"/>
      <c r="V40" s="117"/>
      <c r="W40" s="117"/>
      <c r="X40" s="117"/>
      <c r="Y40" s="117" t="s">
        <v>126</v>
      </c>
      <c r="Z40" s="117">
        <v>1705000</v>
      </c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</row>
    <row r="43" spans="1:38" s="28" customFormat="1" ht="17.100000000000001" customHeight="1">
      <c r="A43" s="28" t="s">
        <v>105</v>
      </c>
    </row>
    <row r="44" spans="1:38" ht="17.100000000000001" customHeight="1">
      <c r="U44"/>
    </row>
    <row r="45" spans="1:38" s="106" customFormat="1" ht="14.25">
      <c r="A45" s="97" t="s">
        <v>1</v>
      </c>
      <c r="B45" s="106" t="s">
        <v>125</v>
      </c>
      <c r="C45" s="198"/>
      <c r="D45" s="199"/>
      <c r="E45" s="200"/>
      <c r="F45" s="201"/>
      <c r="G45" s="201"/>
      <c r="H45" s="201"/>
      <c r="I45" s="202"/>
      <c r="J45" s="203"/>
      <c r="K45" s="210"/>
      <c r="M45" s="204" t="str">
        <f>IF(ISERROR(INDEX(kind_of_nameforms,MATCH(E45,kind_of_forms,0),1)),"",INDEX(kind_of_nameforms,MATCH(E45,kind_of_forms,0),1))</f>
        <v/>
      </c>
      <c r="N45" s="215"/>
    </row>
    <row r="46" spans="1:38" ht="17.100000000000001" customHeight="1">
      <c r="U46"/>
    </row>
    <row r="47" spans="1:38" s="28" customFormat="1" ht="17.100000000000001" customHeight="1">
      <c r="A47" s="28" t="s">
        <v>241</v>
      </c>
      <c r="B47" s="28" t="s">
        <v>242</v>
      </c>
      <c r="C47" s="28" t="s">
        <v>243</v>
      </c>
      <c r="D47" s="28" t="s">
        <v>244</v>
      </c>
    </row>
    <row r="48" spans="1:38" ht="17.100000000000001" customHeight="1">
      <c r="U48"/>
    </row>
    <row r="49" spans="1:21" s="76" customFormat="1">
      <c r="D49" s="259"/>
      <c r="E49" s="229"/>
      <c r="F49" s="229"/>
      <c r="G49" s="229"/>
      <c r="U49" s="183"/>
    </row>
    <row r="50" spans="1:21">
      <c r="C50" s="97"/>
      <c r="D50" s="595" t="s">
        <v>215</v>
      </c>
      <c r="E50" s="596"/>
      <c r="F50" s="596"/>
      <c r="G50" s="597"/>
    </row>
    <row r="51" spans="1:21" s="29" customFormat="1" ht="11.25" customHeight="1">
      <c r="A51" s="13"/>
      <c r="C51" s="44"/>
      <c r="D51" s="598" t="s">
        <v>204</v>
      </c>
      <c r="E51" s="598"/>
      <c r="F51" s="598"/>
      <c r="G51" s="599" t="s">
        <v>205</v>
      </c>
      <c r="H51" s="131"/>
      <c r="R51" s="178"/>
    </row>
    <row r="52" spans="1:21" s="29" customFormat="1" ht="11.25" customHeight="1">
      <c r="A52" s="13" t="s">
        <v>438</v>
      </c>
      <c r="C52" s="44"/>
      <c r="D52" s="239" t="s">
        <v>23</v>
      </c>
      <c r="E52" s="240"/>
      <c r="F52" s="241" t="s">
        <v>199</v>
      </c>
      <c r="G52" s="600"/>
      <c r="H52" s="131"/>
      <c r="R52" s="178"/>
    </row>
    <row r="53" spans="1:21" s="29" customFormat="1" ht="12" customHeight="1">
      <c r="A53" s="13"/>
      <c r="C53" s="44"/>
      <c r="D53" s="256" t="s">
        <v>24</v>
      </c>
      <c r="E53" s="242">
        <v>2</v>
      </c>
      <c r="F53" s="243">
        <v>3</v>
      </c>
      <c r="G53" s="244">
        <v>4</v>
      </c>
      <c r="H53" s="131"/>
      <c r="R53" s="178"/>
    </row>
    <row r="54" spans="1:21" s="29" customFormat="1">
      <c r="A54" s="13"/>
      <c r="C54" s="44"/>
      <c r="D54" s="238">
        <v>1</v>
      </c>
      <c r="E54" s="245" t="s">
        <v>224</v>
      </c>
      <c r="F54" s="261" t="str">
        <f>IF(form_up_date="","",form_up_date)</f>
        <v>11.03.2022</v>
      </c>
      <c r="G54" s="263" t="s">
        <v>225</v>
      </c>
      <c r="H54" s="131"/>
      <c r="R54" s="178"/>
    </row>
    <row r="55" spans="1:21" s="29" customFormat="1" ht="45">
      <c r="A55" s="13"/>
      <c r="C55" s="44"/>
      <c r="D55" s="238" t="s">
        <v>236</v>
      </c>
      <c r="E55" s="245" t="s">
        <v>226</v>
      </c>
      <c r="F55" s="261"/>
      <c r="G55" s="235" t="s">
        <v>297</v>
      </c>
      <c r="H55" s="131"/>
      <c r="R55" s="178"/>
    </row>
    <row r="56" spans="1:21" s="29" customFormat="1">
      <c r="A56" s="13"/>
      <c r="C56" s="44"/>
      <c r="D56" s="238" t="s">
        <v>237</v>
      </c>
      <c r="E56" s="245" t="s">
        <v>227</v>
      </c>
      <c r="F56" s="261"/>
      <c r="G56" s="263" t="s">
        <v>228</v>
      </c>
      <c r="H56" s="131"/>
      <c r="R56" s="178"/>
    </row>
    <row r="57" spans="1:21" s="29" customFormat="1">
      <c r="A57" s="13"/>
      <c r="C57" s="44"/>
      <c r="D57" s="238" t="s">
        <v>238</v>
      </c>
      <c r="E57" s="245" t="s">
        <v>229</v>
      </c>
      <c r="F57" s="262" t="s">
        <v>230</v>
      </c>
      <c r="G57" s="235"/>
      <c r="H57" s="131"/>
      <c r="R57" s="178"/>
    </row>
    <row r="58" spans="1:21" s="29" customFormat="1">
      <c r="A58" s="13"/>
      <c r="C58" s="44"/>
      <c r="D58" s="191" t="str">
        <f>D57&amp;".1"</f>
        <v>4.1.1</v>
      </c>
      <c r="E58" s="246" t="s">
        <v>3</v>
      </c>
      <c r="F58" s="261" t="str">
        <f>IF(region_name="","",region_name)</f>
        <v>Ханты-Мансийский автономный округ</v>
      </c>
      <c r="G58" s="263" t="s">
        <v>231</v>
      </c>
      <c r="H58" s="131"/>
      <c r="R58" s="178"/>
    </row>
    <row r="59" spans="1:21" s="29" customFormat="1" ht="22.5">
      <c r="A59" s="13"/>
      <c r="C59" s="44"/>
      <c r="D59" s="238" t="s">
        <v>239</v>
      </c>
      <c r="E59" s="247" t="s">
        <v>232</v>
      </c>
      <c r="F59" s="261"/>
      <c r="G59" s="264" t="s">
        <v>233</v>
      </c>
      <c r="H59" s="131"/>
      <c r="R59" s="178"/>
    </row>
    <row r="60" spans="1:21" s="29" customFormat="1" ht="56.25">
      <c r="A60" s="13"/>
      <c r="C60" s="44"/>
      <c r="D60" s="238" t="s">
        <v>240</v>
      </c>
      <c r="E60" s="248" t="s">
        <v>234</v>
      </c>
      <c r="F60" s="261"/>
      <c r="G60" s="255" t="s">
        <v>296</v>
      </c>
      <c r="H60" s="131"/>
      <c r="R60" s="178"/>
    </row>
    <row r="66" spans="1:83" ht="11.25">
      <c r="A66" s="344" t="s">
        <v>431</v>
      </c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  <c r="Z66" s="345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  <c r="AS66" s="346"/>
      <c r="AT66" s="346"/>
      <c r="AU66" s="346"/>
      <c r="AV66" s="346"/>
      <c r="AW66" s="346"/>
      <c r="AX66" s="346"/>
      <c r="AY66" s="346"/>
      <c r="AZ66" s="346"/>
      <c r="BA66" s="346"/>
      <c r="BB66" s="346"/>
      <c r="BC66" s="346"/>
      <c r="BD66" s="346"/>
      <c r="BE66" s="346"/>
      <c r="BF66" s="346"/>
      <c r="BG66" s="346"/>
      <c r="BH66" s="346"/>
      <c r="BI66" s="346"/>
      <c r="BJ66" s="346"/>
      <c r="BK66" s="346"/>
      <c r="BL66" s="346"/>
      <c r="BM66" s="346"/>
      <c r="BN66" s="346"/>
      <c r="BO66" s="346"/>
      <c r="BP66" s="346"/>
      <c r="BQ66" s="346"/>
      <c r="BR66" s="346"/>
      <c r="BS66" s="346"/>
      <c r="BT66" s="346"/>
      <c r="BU66" s="346"/>
      <c r="BV66" s="345"/>
      <c r="BW66" s="345"/>
      <c r="BX66" s="345"/>
      <c r="BY66" s="345"/>
      <c r="BZ66" s="345"/>
      <c r="CA66" s="345"/>
      <c r="CB66" s="345"/>
      <c r="CC66" s="345"/>
      <c r="CD66" s="345"/>
      <c r="CE66" s="345"/>
    </row>
    <row r="67" spans="1:83" ht="11.25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7"/>
      <c r="AB67" s="347"/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347"/>
      <c r="AT67" s="347"/>
      <c r="AU67" s="347"/>
      <c r="AV67" s="347"/>
      <c r="AW67" s="347"/>
      <c r="AX67" s="347"/>
      <c r="AY67" s="347"/>
      <c r="AZ67" s="347"/>
      <c r="BA67" s="347"/>
      <c r="BB67" s="347"/>
      <c r="BC67" s="347"/>
      <c r="BD67" s="347"/>
      <c r="BE67" s="347"/>
      <c r="BF67" s="347"/>
      <c r="BG67" s="347"/>
      <c r="BH67" s="347"/>
      <c r="BI67" s="347"/>
      <c r="BJ67" s="347"/>
      <c r="BK67" s="347"/>
      <c r="BL67" s="347"/>
      <c r="BM67" s="347"/>
      <c r="BN67" s="347"/>
      <c r="BO67" s="347"/>
      <c r="BP67" s="347"/>
      <c r="BQ67" s="347"/>
      <c r="BR67" s="347"/>
      <c r="BS67" s="347"/>
      <c r="BT67" s="347"/>
      <c r="BU67" s="347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</row>
    <row r="68" spans="1:83">
      <c r="A68" s="381"/>
      <c r="B68" s="343"/>
      <c r="C68" s="343"/>
      <c r="D68" s="615" t="s">
        <v>24</v>
      </c>
      <c r="E68" s="616"/>
      <c r="F68" s="617"/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405"/>
      <c r="T68" s="347"/>
      <c r="U68" s="347"/>
      <c r="V68" s="347"/>
      <c r="W68" s="348"/>
      <c r="X68" s="348"/>
      <c r="Y68" s="348"/>
      <c r="Z68" s="348"/>
      <c r="AA68" s="347"/>
      <c r="AB68" s="348"/>
      <c r="AC68" s="619"/>
      <c r="AD68" s="348"/>
      <c r="AE68" s="349" t="s">
        <v>125</v>
      </c>
      <c r="AF68" s="349"/>
      <c r="AG68" s="350" t="s">
        <v>432</v>
      </c>
      <c r="AH68" s="351">
        <v>3</v>
      </c>
      <c r="AI68" s="347"/>
      <c r="AJ68" s="347"/>
      <c r="AK68" s="347"/>
      <c r="AL68" s="347"/>
      <c r="AM68" s="347"/>
      <c r="AN68" s="347"/>
      <c r="AO68" s="347"/>
      <c r="AP68" s="347"/>
      <c r="AQ68" s="347"/>
      <c r="AR68" s="347"/>
      <c r="AS68" s="347"/>
      <c r="AT68" s="347"/>
      <c r="AU68" s="347"/>
      <c r="AV68" s="347"/>
      <c r="AW68" s="347"/>
      <c r="AX68" s="347"/>
      <c r="AY68" s="347"/>
      <c r="AZ68" s="347"/>
      <c r="BA68" s="347"/>
      <c r="BB68" s="347"/>
      <c r="BC68" s="347"/>
      <c r="BD68" s="347"/>
      <c r="BE68" s="347"/>
      <c r="BF68" s="347"/>
      <c r="BG68" s="347"/>
      <c r="BH68" s="347"/>
      <c r="BI68" s="347"/>
      <c r="BJ68" s="347"/>
      <c r="BK68" s="347"/>
      <c r="BL68" s="347"/>
      <c r="BM68" s="347"/>
      <c r="BN68" s="347"/>
      <c r="BO68" s="347"/>
      <c r="BP68" s="347"/>
      <c r="BQ68" s="347"/>
      <c r="BR68" s="347"/>
      <c r="BS68" s="347"/>
      <c r="BT68" s="347"/>
      <c r="BU68" s="347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</row>
    <row r="69" spans="1:83" ht="33.75">
      <c r="A69" s="169"/>
      <c r="B69" s="131"/>
      <c r="C69" s="43"/>
      <c r="D69" s="615"/>
      <c r="E69" s="620" t="s">
        <v>436</v>
      </c>
      <c r="F69" s="620"/>
      <c r="G69" s="620"/>
      <c r="H69" s="620"/>
      <c r="I69" s="620"/>
      <c r="J69" s="620"/>
      <c r="K69" s="620"/>
      <c r="L69" s="620"/>
      <c r="M69" s="620"/>
      <c r="N69" s="620"/>
      <c r="O69" s="620"/>
      <c r="P69" s="620"/>
      <c r="Q69" s="8">
        <f>SUMIF(T70:T71,"i",Q70:Q71)</f>
        <v>0</v>
      </c>
      <c r="R69" s="382"/>
      <c r="S69" s="192" t="s">
        <v>437</v>
      </c>
      <c r="T69" s="188" t="s">
        <v>346</v>
      </c>
      <c r="U69" s="621">
        <v>1</v>
      </c>
      <c r="V69" s="621" t="e">
        <f>INDEX(List01_flag_index_1,1,MATCH(A68,List01_NumberColumns,0))</f>
        <v>#N/A</v>
      </c>
      <c r="W69" s="131"/>
      <c r="X69" s="131"/>
      <c r="Y69" s="131"/>
      <c r="Z69" s="131"/>
      <c r="AA69" s="216"/>
      <c r="AB69" s="131"/>
      <c r="AC69" s="619"/>
      <c r="AD69" s="348"/>
      <c r="AE69" s="131"/>
      <c r="AF69" s="131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</row>
    <row r="70" spans="1:83" ht="11.25" hidden="1" customHeight="1">
      <c r="A70" s="379"/>
      <c r="B70" s="216"/>
      <c r="C70" s="216"/>
      <c r="D70" s="615"/>
      <c r="E70" s="383"/>
      <c r="F70" s="383">
        <v>0</v>
      </c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406"/>
      <c r="T70" s="216"/>
      <c r="U70" s="621"/>
      <c r="V70" s="621"/>
      <c r="W70" s="216"/>
      <c r="X70" s="216"/>
      <c r="Y70" s="216"/>
      <c r="Z70" s="216"/>
      <c r="AA70" s="216"/>
      <c r="AB70" s="131"/>
      <c r="AC70" s="619"/>
      <c r="AD70" s="348"/>
      <c r="AE70" s="131"/>
      <c r="AF70" s="131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</row>
    <row r="71" spans="1:83" ht="11.25">
      <c r="A71" s="169"/>
      <c r="B71" s="131"/>
      <c r="C71" s="43"/>
      <c r="D71" s="615"/>
      <c r="E71" s="384"/>
      <c r="F71" s="385"/>
      <c r="G71" s="385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7"/>
      <c r="S71" s="407"/>
      <c r="T71" s="216"/>
      <c r="U71" s="621"/>
      <c r="V71" s="621"/>
      <c r="W71" s="131"/>
      <c r="X71" s="131"/>
      <c r="Y71" s="131"/>
      <c r="Z71" s="131"/>
      <c r="AA71" s="216"/>
      <c r="AB71" s="131"/>
      <c r="AC71" s="619"/>
      <c r="AD71" s="348"/>
      <c r="AE71" s="131"/>
      <c r="AF71" s="131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</row>
    <row r="72" spans="1:83" s="445" customFormat="1" ht="5.25" hidden="1">
      <c r="A72" s="379"/>
      <c r="B72" s="216"/>
      <c r="C72" s="439"/>
      <c r="D72" s="615"/>
      <c r="E72" s="622"/>
      <c r="F72" s="622"/>
      <c r="G72" s="622"/>
      <c r="H72" s="622"/>
      <c r="I72" s="622"/>
      <c r="J72" s="622"/>
      <c r="K72" s="622"/>
      <c r="L72" s="622"/>
      <c r="M72" s="622"/>
      <c r="N72" s="622"/>
      <c r="O72" s="622"/>
      <c r="P72" s="622"/>
      <c r="Q72" s="424"/>
      <c r="R72" s="438"/>
      <c r="S72" s="423"/>
      <c r="T72" s="188" t="s">
        <v>346</v>
      </c>
      <c r="U72" s="621">
        <v>2</v>
      </c>
      <c r="V72" s="621" t="e">
        <f>INDEX(List01_flag_index_2,1,MATCH(A68,List01_NumberColumns,0))</f>
        <v>#N/A</v>
      </c>
      <c r="W72" s="216"/>
      <c r="X72" s="216"/>
      <c r="Y72" s="216"/>
      <c r="Z72" s="216"/>
      <c r="AA72" s="216"/>
      <c r="AB72" s="216"/>
      <c r="AC72" s="619"/>
      <c r="AD72" s="347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</row>
    <row r="73" spans="1:83" s="445" customFormat="1" ht="5.25" hidden="1">
      <c r="A73" s="379"/>
      <c r="B73" s="216"/>
      <c r="C73" s="216"/>
      <c r="D73" s="615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406"/>
      <c r="T73" s="216"/>
      <c r="U73" s="621"/>
      <c r="V73" s="621"/>
      <c r="W73" s="216"/>
      <c r="X73" s="216"/>
      <c r="Y73" s="216"/>
      <c r="Z73" s="216"/>
      <c r="AA73" s="216"/>
      <c r="AB73" s="216"/>
      <c r="AC73" s="619"/>
      <c r="AD73" s="347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</row>
    <row r="74" spans="1:83" s="445" customFormat="1" ht="5.25" hidden="1">
      <c r="A74" s="379"/>
      <c r="B74" s="216"/>
      <c r="C74" s="439"/>
      <c r="D74" s="615"/>
      <c r="E74" s="468"/>
      <c r="F74" s="464"/>
      <c r="G74" s="464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5"/>
      <c r="S74" s="466"/>
      <c r="T74" s="216"/>
      <c r="U74" s="621"/>
      <c r="V74" s="621"/>
      <c r="W74" s="216"/>
      <c r="X74" s="216"/>
      <c r="Y74" s="216"/>
      <c r="Z74" s="216"/>
      <c r="AA74" s="216"/>
      <c r="AB74" s="216"/>
      <c r="AC74" s="619"/>
      <c r="AD74" s="347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</row>
    <row r="75" spans="1:83" ht="11.25">
      <c r="D75" s="440"/>
      <c r="T75" s="188"/>
      <c r="U75" s="188"/>
      <c r="V75" s="188"/>
    </row>
    <row r="76" spans="1:83" ht="11.25">
      <c r="A76" s="344" t="s">
        <v>431</v>
      </c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6"/>
      <c r="U76" s="346"/>
      <c r="V76" s="346"/>
      <c r="W76" s="344"/>
      <c r="X76" s="344"/>
      <c r="Y76" s="345"/>
      <c r="Z76" s="345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346"/>
      <c r="BC76" s="346"/>
      <c r="BD76" s="346"/>
      <c r="BE76" s="346"/>
      <c r="BF76" s="346"/>
      <c r="BG76" s="346"/>
      <c r="BH76" s="346"/>
      <c r="BI76" s="346"/>
      <c r="BJ76" s="346"/>
      <c r="BK76" s="346"/>
      <c r="BL76" s="346"/>
      <c r="BM76" s="346"/>
      <c r="BN76" s="346"/>
      <c r="BO76" s="346"/>
      <c r="BP76" s="346"/>
      <c r="BQ76" s="346"/>
      <c r="BR76" s="346"/>
      <c r="BS76" s="346"/>
      <c r="BT76" s="346"/>
      <c r="BU76" s="346"/>
      <c r="BV76" s="345"/>
      <c r="BW76" s="345"/>
      <c r="BX76" s="345"/>
      <c r="BY76" s="345"/>
      <c r="BZ76" s="345"/>
      <c r="CA76" s="345"/>
      <c r="CB76" s="345"/>
      <c r="CC76" s="345"/>
      <c r="CD76" s="345"/>
      <c r="CE76" s="345"/>
    </row>
    <row r="77" spans="1:83" ht="11.25">
      <c r="T77" s="188"/>
      <c r="U77" s="188"/>
      <c r="V77" s="188"/>
    </row>
    <row r="78" spans="1:83">
      <c r="A78" s="381"/>
      <c r="B78" s="343"/>
      <c r="C78" s="343"/>
      <c r="D78" s="615" t="s">
        <v>24</v>
      </c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7"/>
      <c r="Q78" s="617"/>
      <c r="R78" s="618"/>
      <c r="S78" s="405"/>
      <c r="T78" s="347"/>
      <c r="U78" s="347"/>
      <c r="V78" s="347"/>
      <c r="W78" s="348"/>
      <c r="X78" s="348"/>
      <c r="Y78" s="348"/>
      <c r="Z78" s="348"/>
      <c r="AA78" s="347"/>
      <c r="AB78" s="348"/>
      <c r="AC78" s="619"/>
      <c r="AD78" s="348"/>
      <c r="AE78" s="349" t="s">
        <v>125</v>
      </c>
      <c r="AF78" s="349"/>
      <c r="AG78" s="350" t="s">
        <v>432</v>
      </c>
      <c r="AH78" s="351">
        <v>3</v>
      </c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47"/>
      <c r="AU78" s="347"/>
      <c r="AV78" s="347"/>
      <c r="AW78" s="347"/>
      <c r="AX78" s="347"/>
      <c r="AY78" s="347"/>
      <c r="AZ78" s="347"/>
      <c r="BA78" s="347"/>
      <c r="BB78" s="347"/>
      <c r="BC78" s="347"/>
      <c r="BD78" s="347"/>
      <c r="BE78" s="347"/>
      <c r="BF78" s="347"/>
      <c r="BG78" s="347"/>
      <c r="BH78" s="347"/>
      <c r="BI78" s="347"/>
      <c r="BJ78" s="347"/>
      <c r="BK78" s="347"/>
      <c r="BL78" s="347"/>
      <c r="BM78" s="347"/>
      <c r="BN78" s="347"/>
      <c r="BO78" s="347"/>
      <c r="BP78" s="347"/>
      <c r="BQ78" s="347"/>
      <c r="BR78" s="347"/>
      <c r="BS78" s="347"/>
      <c r="BT78" s="347"/>
      <c r="BU78" s="347"/>
      <c r="BV78" s="348"/>
      <c r="BW78" s="348"/>
      <c r="BX78" s="348"/>
      <c r="BY78" s="348"/>
      <c r="BZ78" s="348"/>
      <c r="CA78" s="348"/>
      <c r="CB78" s="348"/>
      <c r="CC78" s="348"/>
      <c r="CD78" s="348"/>
      <c r="CE78" s="348"/>
    </row>
    <row r="79" spans="1:83" ht="22.5" customHeight="1">
      <c r="A79" s="169"/>
      <c r="B79" s="131"/>
      <c r="C79" s="43"/>
      <c r="D79" s="615"/>
      <c r="E79" s="442"/>
      <c r="F79" s="380">
        <v>1</v>
      </c>
      <c r="G79" s="683" t="s">
        <v>436</v>
      </c>
      <c r="H79" s="683"/>
      <c r="I79" s="683"/>
      <c r="J79" s="683"/>
      <c r="K79" s="683"/>
      <c r="L79" s="683"/>
      <c r="M79" s="683"/>
      <c r="N79" s="683"/>
      <c r="O79" s="683"/>
      <c r="P79" s="683"/>
      <c r="Q79" s="8">
        <f>SUMIF(T80:T85,"i",Q80:Q85)</f>
        <v>0</v>
      </c>
      <c r="R79" s="388"/>
      <c r="S79" s="192" t="s">
        <v>437</v>
      </c>
      <c r="T79" s="188" t="s">
        <v>346</v>
      </c>
      <c r="U79" s="621">
        <v>1</v>
      </c>
      <c r="V79" s="621" t="e">
        <f>INDEX(List01_flag_index_1,1,MATCH(A78,List01_NumberColumns,0))</f>
        <v>#N/A</v>
      </c>
      <c r="W79" s="131"/>
      <c r="X79" s="131"/>
      <c r="Y79" s="131"/>
      <c r="Z79" s="131"/>
      <c r="AA79" s="216"/>
      <c r="AB79" s="131"/>
      <c r="AC79" s="619"/>
      <c r="AD79" s="348"/>
      <c r="AE79" s="131"/>
      <c r="AF79" s="131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</row>
    <row r="80" spans="1:83" ht="11.25" hidden="1" customHeight="1">
      <c r="A80" s="379"/>
      <c r="B80" s="216"/>
      <c r="C80" s="216"/>
      <c r="D80" s="615"/>
      <c r="E80" s="441"/>
      <c r="F80" s="383">
        <v>0</v>
      </c>
      <c r="G80" s="383"/>
      <c r="H80" s="389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406"/>
      <c r="T80" s="216"/>
      <c r="U80" s="621"/>
      <c r="V80" s="621"/>
      <c r="W80" s="216"/>
      <c r="X80" s="216"/>
      <c r="Y80" s="216"/>
      <c r="Z80" s="216"/>
      <c r="AA80" s="216"/>
      <c r="AB80" s="131"/>
      <c r="AC80" s="619"/>
      <c r="AD80" s="348"/>
      <c r="AE80" s="131"/>
      <c r="AF80" s="131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</row>
    <row r="81" spans="1:83" ht="22.5">
      <c r="A81" s="169"/>
      <c r="B81" s="131"/>
      <c r="C81" s="43"/>
      <c r="D81" s="615"/>
      <c r="E81" s="671"/>
      <c r="F81" s="615" t="s">
        <v>440</v>
      </c>
      <c r="G81" s="672"/>
      <c r="H81" s="235"/>
      <c r="I81" s="401" t="s">
        <v>24</v>
      </c>
      <c r="J81" s="390" t="s">
        <v>441</v>
      </c>
      <c r="K81" s="342" t="s">
        <v>395</v>
      </c>
      <c r="L81" s="680" t="s">
        <v>395</v>
      </c>
      <c r="M81" s="681"/>
      <c r="N81" s="342" t="s">
        <v>395</v>
      </c>
      <c r="O81" s="342" t="s">
        <v>395</v>
      </c>
      <c r="P81" s="342" t="s">
        <v>395</v>
      </c>
      <c r="Q81" s="391">
        <f>SUM(Q82:Q84)</f>
        <v>0</v>
      </c>
      <c r="R81" s="391" t="e">
        <f ca="1">nerr(Q81/List01_costs_OPS)*100</f>
        <v>#NAME?</v>
      </c>
      <c r="S81" s="620" t="s">
        <v>758</v>
      </c>
      <c r="T81" s="188" t="s">
        <v>346</v>
      </c>
      <c r="U81" s="621"/>
      <c r="V81" s="621"/>
      <c r="AC81" s="619"/>
    </row>
    <row r="82" spans="1:83" ht="11.25">
      <c r="A82" s="169"/>
      <c r="B82" s="131"/>
      <c r="C82" s="43"/>
      <c r="D82" s="615"/>
      <c r="E82" s="671"/>
      <c r="F82" s="615"/>
      <c r="G82" s="672"/>
      <c r="H82" s="551"/>
      <c r="I82" s="674" t="s">
        <v>440</v>
      </c>
      <c r="J82" s="667"/>
      <c r="K82" s="668"/>
      <c r="L82" s="403"/>
      <c r="M82" s="404" t="s">
        <v>24</v>
      </c>
      <c r="N82" s="392"/>
      <c r="O82" s="393"/>
      <c r="P82" s="400"/>
      <c r="Q82" s="393"/>
      <c r="R82" s="394" t="e">
        <f ca="1">nerr(costs_OPS/List01_costs_OPS)*100</f>
        <v>#NAME?</v>
      </c>
      <c r="S82" s="620"/>
      <c r="T82" s="188"/>
      <c r="U82" s="621"/>
      <c r="V82" s="621"/>
      <c r="AC82" s="619"/>
    </row>
    <row r="83" spans="1:83" ht="11.25">
      <c r="A83" s="169"/>
      <c r="B83" s="131"/>
      <c r="C83" s="43"/>
      <c r="D83" s="615"/>
      <c r="E83" s="671"/>
      <c r="F83" s="615"/>
      <c r="G83" s="672"/>
      <c r="H83" s="551"/>
      <c r="I83" s="674"/>
      <c r="J83" s="667"/>
      <c r="K83" s="669"/>
      <c r="L83" s="402"/>
      <c r="M83" s="395"/>
      <c r="N83" s="396" t="s">
        <v>434</v>
      </c>
      <c r="O83" s="396"/>
      <c r="P83" s="396"/>
      <c r="Q83" s="396"/>
      <c r="R83" s="397"/>
      <c r="S83" s="620"/>
      <c r="T83" s="188"/>
      <c r="U83" s="621"/>
      <c r="V83" s="621"/>
      <c r="AC83" s="619"/>
    </row>
    <row r="84" spans="1:83" ht="11.25">
      <c r="A84" s="169"/>
      <c r="B84" s="131"/>
      <c r="C84" s="43"/>
      <c r="D84" s="615"/>
      <c r="E84" s="671"/>
      <c r="F84" s="615"/>
      <c r="G84" s="673"/>
      <c r="H84" s="402"/>
      <c r="I84" s="395"/>
      <c r="J84" s="396" t="s">
        <v>435</v>
      </c>
      <c r="K84" s="396"/>
      <c r="L84" s="396"/>
      <c r="M84" s="396"/>
      <c r="N84" s="396"/>
      <c r="O84" s="396"/>
      <c r="P84" s="396"/>
      <c r="Q84" s="396"/>
      <c r="R84" s="397"/>
      <c r="S84" s="620"/>
      <c r="T84" s="188"/>
      <c r="U84" s="621"/>
      <c r="V84" s="621"/>
      <c r="AC84" s="619"/>
    </row>
    <row r="85" spans="1:83" ht="22.5">
      <c r="A85" s="169"/>
      <c r="B85" s="131"/>
      <c r="C85" s="43"/>
      <c r="D85" s="615"/>
      <c r="E85" s="386"/>
      <c r="F85" s="385"/>
      <c r="G85" s="385" t="s">
        <v>433</v>
      </c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7"/>
      <c r="S85" s="467" t="s">
        <v>667</v>
      </c>
      <c r="T85" s="216"/>
      <c r="U85" s="621"/>
      <c r="V85" s="621"/>
      <c r="W85" s="131"/>
      <c r="X85" s="131"/>
      <c r="Y85" s="131"/>
      <c r="Z85" s="131"/>
      <c r="AA85" s="216"/>
      <c r="AB85" s="131"/>
      <c r="AC85" s="619"/>
      <c r="AD85" s="348"/>
      <c r="AE85" s="131"/>
      <c r="AF85" s="131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</row>
    <row r="86" spans="1:83" s="445" customFormat="1" ht="0.95" customHeight="1">
      <c r="A86" s="379"/>
      <c r="B86" s="216"/>
      <c r="C86" s="439"/>
      <c r="D86" s="615"/>
      <c r="E86" s="494"/>
      <c r="F86" s="493"/>
      <c r="G86" s="666"/>
      <c r="H86" s="666"/>
      <c r="I86" s="666"/>
      <c r="J86" s="666"/>
      <c r="K86" s="666"/>
      <c r="L86" s="666"/>
      <c r="M86" s="666"/>
      <c r="N86" s="666"/>
      <c r="O86" s="666"/>
      <c r="P86" s="666"/>
      <c r="Q86" s="495"/>
      <c r="R86" s="496"/>
      <c r="S86" s="497"/>
      <c r="T86" s="188" t="s">
        <v>346</v>
      </c>
      <c r="U86" s="621">
        <v>2</v>
      </c>
      <c r="V86" s="621" t="e">
        <f>INDEX(List01_flag_index_2,1,MATCH(A78,List01_NumberColumns,0))</f>
        <v>#N/A</v>
      </c>
      <c r="W86" s="216"/>
      <c r="X86" s="216"/>
      <c r="Y86" s="216"/>
      <c r="Z86" s="216"/>
      <c r="AA86" s="216"/>
      <c r="AB86" s="216"/>
      <c r="AC86" s="619"/>
      <c r="AD86" s="347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</row>
    <row r="87" spans="1:83" s="445" customFormat="1" ht="0.95" customHeight="1">
      <c r="A87" s="379"/>
      <c r="B87" s="216"/>
      <c r="C87" s="216"/>
      <c r="D87" s="615"/>
      <c r="E87" s="498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500"/>
      <c r="T87" s="216"/>
      <c r="U87" s="621"/>
      <c r="V87" s="621"/>
      <c r="W87" s="216"/>
      <c r="X87" s="216"/>
      <c r="Y87" s="216"/>
      <c r="Z87" s="216"/>
      <c r="AA87" s="216"/>
      <c r="AB87" s="216"/>
      <c r="AC87" s="619"/>
      <c r="AD87" s="347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</row>
    <row r="88" spans="1:83" s="445" customFormat="1" ht="0.95" customHeight="1">
      <c r="A88" s="379"/>
      <c r="B88" s="216"/>
      <c r="C88" s="439"/>
      <c r="D88" s="615"/>
      <c r="E88" s="675"/>
      <c r="F88" s="676"/>
      <c r="G88" s="676"/>
      <c r="H88" s="285"/>
      <c r="I88" s="501"/>
      <c r="J88" s="502"/>
      <c r="K88" s="503"/>
      <c r="L88" s="682"/>
      <c r="M88" s="682"/>
      <c r="N88" s="503"/>
      <c r="O88" s="503"/>
      <c r="P88" s="503"/>
      <c r="Q88" s="504"/>
      <c r="R88" s="504"/>
      <c r="S88" s="677"/>
      <c r="T88" s="188" t="s">
        <v>346</v>
      </c>
      <c r="U88" s="621"/>
      <c r="V88" s="621"/>
      <c r="AC88" s="619"/>
    </row>
    <row r="89" spans="1:83" s="445" customFormat="1" ht="0.95" customHeight="1">
      <c r="A89" s="379"/>
      <c r="B89" s="216"/>
      <c r="C89" s="439"/>
      <c r="D89" s="615"/>
      <c r="E89" s="675"/>
      <c r="F89" s="676"/>
      <c r="G89" s="676"/>
      <c r="H89" s="670"/>
      <c r="I89" s="676"/>
      <c r="J89" s="678"/>
      <c r="K89" s="679"/>
      <c r="L89" s="439"/>
      <c r="M89" s="501"/>
      <c r="N89" s="505"/>
      <c r="O89" s="504"/>
      <c r="P89" s="501"/>
      <c r="Q89" s="504"/>
      <c r="R89" s="506"/>
      <c r="S89" s="677"/>
      <c r="T89" s="188"/>
      <c r="U89" s="621"/>
      <c r="V89" s="621"/>
      <c r="AC89" s="619"/>
    </row>
    <row r="90" spans="1:83" s="445" customFormat="1" ht="0.95" customHeight="1">
      <c r="A90" s="379"/>
      <c r="B90" s="216"/>
      <c r="C90" s="439"/>
      <c r="D90" s="615"/>
      <c r="E90" s="675"/>
      <c r="F90" s="676"/>
      <c r="G90" s="676"/>
      <c r="H90" s="670"/>
      <c r="I90" s="676"/>
      <c r="J90" s="678"/>
      <c r="K90" s="679"/>
      <c r="L90" s="503"/>
      <c r="M90" s="503"/>
      <c r="N90" s="507"/>
      <c r="O90" s="507"/>
      <c r="P90" s="507"/>
      <c r="Q90" s="507"/>
      <c r="R90" s="508"/>
      <c r="S90" s="677"/>
      <c r="T90" s="188"/>
      <c r="U90" s="621"/>
      <c r="V90" s="621"/>
      <c r="AC90" s="619"/>
    </row>
    <row r="91" spans="1:83" s="445" customFormat="1" ht="0.95" customHeight="1">
      <c r="A91" s="379"/>
      <c r="B91" s="216"/>
      <c r="C91" s="439"/>
      <c r="D91" s="615"/>
      <c r="E91" s="675"/>
      <c r="F91" s="676"/>
      <c r="G91" s="676"/>
      <c r="H91" s="503"/>
      <c r="I91" s="503"/>
      <c r="J91" s="507"/>
      <c r="K91" s="507"/>
      <c r="L91" s="507"/>
      <c r="M91" s="507"/>
      <c r="N91" s="507"/>
      <c r="O91" s="507"/>
      <c r="P91" s="507"/>
      <c r="Q91" s="507"/>
      <c r="R91" s="508"/>
      <c r="S91" s="677"/>
      <c r="T91" s="188"/>
      <c r="U91" s="621"/>
      <c r="V91" s="621"/>
      <c r="AC91" s="619"/>
    </row>
    <row r="92" spans="1:83" s="445" customFormat="1" ht="0.95" customHeight="1">
      <c r="A92" s="379"/>
      <c r="B92" s="216"/>
      <c r="C92" s="439"/>
      <c r="D92" s="615"/>
      <c r="E92" s="509"/>
      <c r="F92" s="510"/>
      <c r="G92" s="510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0"/>
      <c r="S92" s="512"/>
      <c r="T92" s="216"/>
      <c r="U92" s="621"/>
      <c r="V92" s="621"/>
      <c r="W92" s="216"/>
      <c r="X92" s="216"/>
      <c r="Y92" s="216"/>
      <c r="Z92" s="216"/>
      <c r="AA92" s="216"/>
      <c r="AB92" s="216"/>
      <c r="AC92" s="619"/>
      <c r="AD92" s="347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</row>
    <row r="93" spans="1:83">
      <c r="D93" s="440"/>
    </row>
    <row r="98" spans="1:83" ht="17.100000000000001" customHeight="1">
      <c r="A98" s="28" t="s">
        <v>737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</row>
    <row r="99" spans="1:83" ht="17.100000000000001" customHeight="1">
      <c r="U99"/>
    </row>
    <row r="100" spans="1:83" ht="17.100000000000001" customHeight="1">
      <c r="A100" s="59"/>
      <c r="B100" s="131"/>
      <c r="C100" s="478"/>
      <c r="D100" s="488"/>
      <c r="E100" s="490"/>
      <c r="F100" s="481"/>
      <c r="G100" s="203"/>
      <c r="H100" s="492"/>
      <c r="I100" s="223"/>
      <c r="J100" s="223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</row>
  </sheetData>
  <dataConsolidate link="1"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 xr:uid="{00000000-0002-0000-1F00-000000000000}">
      <formula1>900</formula1>
    </dataValidation>
    <dataValidation type="list" allowBlank="1" showInputMessage="1" showErrorMessage="1" sqref="I40" xr:uid="{00000000-0002-0000-1F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F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F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F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F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F00-000006000000}"/>
    <dataValidation type="list" allowBlank="1" showInputMessage="1" showErrorMessage="1" errorTitle="Ошибка" error="Выберите значение из списка" prompt="Выберите значение из списка" sqref="J89:J90 J82:J83" xr:uid="{00000000-0002-0000-1F00-000007000000}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 xr:uid="{00000000-0002-0000-1F00-000008000000}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183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43" customFormat="1" ht="30" customHeight="1">
      <c r="A5" s="13"/>
      <c r="C5" s="184"/>
    </row>
    <row r="6" spans="1:3" s="43" customFormat="1" ht="15" customHeight="1">
      <c r="A6" s="13"/>
      <c r="C6" s="184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6"/>
  </cols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47" customWidth="1"/>
    <col min="4" max="16" width="9.140625" style="21"/>
    <col min="17" max="17" width="9.140625" style="185"/>
    <col min="18" max="16384" width="9.140625" style="21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78"/>
    </row>
    <row r="14" spans="3:5" ht="15" customHeight="1"/>
    <row r="15" spans="3:5" ht="11.25" customHeight="1"/>
    <row r="16" spans="3:5">
      <c r="D16" s="80"/>
      <c r="E16" s="80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24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24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24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24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2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6"/>
  </cols>
  <sheetData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42"/>
    <col min="2" max="2" width="65.28515625" style="42" customWidth="1"/>
    <col min="3" max="3" width="41" style="42" customWidth="1"/>
    <col min="4" max="16384" width="9.140625" style="42"/>
  </cols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42"/>
    <col min="2" max="2" width="65.28515625" style="42" customWidth="1"/>
    <col min="3" max="3" width="41" style="42" customWidth="1"/>
    <col min="4" max="16384" width="9.140625" style="42"/>
  </cols>
  <sheetData>
    <row r="1" spans="1:2">
      <c r="A1" s="42" t="s">
        <v>96</v>
      </c>
      <c r="B1" s="42" t="s">
        <v>97</v>
      </c>
    </row>
    <row r="2" spans="1:2">
      <c r="A2" s="42">
        <v>4190064</v>
      </c>
      <c r="B2" s="42" t="s">
        <v>746</v>
      </c>
    </row>
    <row r="3" spans="1:2">
      <c r="A3" s="42">
        <v>4190065</v>
      </c>
      <c r="B3" s="42" t="s">
        <v>747</v>
      </c>
    </row>
    <row r="4" spans="1:2">
      <c r="A4" s="42">
        <v>4190066</v>
      </c>
      <c r="B4" s="42" t="s">
        <v>748</v>
      </c>
    </row>
    <row r="5" spans="1:2">
      <c r="A5" s="42">
        <v>4190067</v>
      </c>
      <c r="B5" s="42" t="s">
        <v>749</v>
      </c>
    </row>
    <row r="6" spans="1:2">
      <c r="A6" s="42">
        <v>4190068</v>
      </c>
      <c r="B6" s="42" t="s">
        <v>750</v>
      </c>
    </row>
    <row r="7" spans="1:2">
      <c r="A7" s="42">
        <v>4190069</v>
      </c>
      <c r="B7" s="42" t="s">
        <v>751</v>
      </c>
    </row>
    <row r="8" spans="1:2">
      <c r="A8" s="42">
        <v>4190070</v>
      </c>
      <c r="B8" s="42" t="s">
        <v>752</v>
      </c>
    </row>
    <row r="9" spans="1:2">
      <c r="A9" s="42">
        <v>4190071</v>
      </c>
      <c r="B9" s="42" t="s">
        <v>753</v>
      </c>
    </row>
    <row r="10" spans="1:2">
      <c r="A10" s="42">
        <v>4190072</v>
      </c>
      <c r="B10" s="42" t="s">
        <v>754</v>
      </c>
    </row>
    <row r="11" spans="1:2">
      <c r="A11" s="42">
        <v>4190073</v>
      </c>
      <c r="B11" s="42" t="s">
        <v>755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1"/>
  </cols>
  <sheetData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1"/>
  </cols>
  <sheetData>
    <row r="34" spans="6:6">
      <c r="F34" s="46"/>
    </row>
    <row r="35" spans="6:6">
      <c r="F35" s="46"/>
    </row>
    <row r="38" spans="6:6">
      <c r="F38" s="57"/>
    </row>
    <row r="39" spans="6:6">
      <c r="F39" s="57"/>
    </row>
    <row r="40" spans="6:6">
      <c r="F40" s="57"/>
    </row>
    <row r="41" spans="6:6">
      <c r="F41" s="5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C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6"/>
    <col min="27" max="36" width="9.140625" style="17"/>
    <col min="37" max="16384" width="9.140625" style="16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SH_REESTR_ORG">
    <tabColor indexed="47"/>
  </sheetPr>
  <dimension ref="A1:J20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1523</v>
      </c>
      <c r="B1" t="s">
        <v>817</v>
      </c>
      <c r="C1" t="s">
        <v>818</v>
      </c>
      <c r="D1" t="s">
        <v>819</v>
      </c>
      <c r="E1" t="s">
        <v>820</v>
      </c>
      <c r="F1" t="s">
        <v>821</v>
      </c>
      <c r="G1" t="s">
        <v>822</v>
      </c>
      <c r="H1" t="s">
        <v>823</v>
      </c>
      <c r="I1" t="s">
        <v>824</v>
      </c>
    </row>
    <row r="2" spans="1:10">
      <c r="A2">
        <v>1</v>
      </c>
      <c r="B2" t="s">
        <v>825</v>
      </c>
      <c r="C2" t="s">
        <v>175</v>
      </c>
      <c r="D2" t="s">
        <v>826</v>
      </c>
      <c r="E2" t="s">
        <v>827</v>
      </c>
      <c r="F2" t="s">
        <v>828</v>
      </c>
      <c r="G2" t="s">
        <v>829</v>
      </c>
      <c r="J2" t="s">
        <v>1524</v>
      </c>
    </row>
    <row r="3" spans="1:10">
      <c r="A3">
        <v>2</v>
      </c>
      <c r="B3" t="s">
        <v>825</v>
      </c>
      <c r="C3" t="s">
        <v>175</v>
      </c>
      <c r="D3" t="s">
        <v>830</v>
      </c>
      <c r="E3" t="s">
        <v>831</v>
      </c>
      <c r="F3" t="s">
        <v>832</v>
      </c>
      <c r="G3" t="s">
        <v>833</v>
      </c>
      <c r="J3" t="s">
        <v>1524</v>
      </c>
    </row>
    <row r="4" spans="1:10">
      <c r="A4">
        <v>3</v>
      </c>
      <c r="B4" t="s">
        <v>825</v>
      </c>
      <c r="C4" t="s">
        <v>175</v>
      </c>
      <c r="D4" t="s">
        <v>834</v>
      </c>
      <c r="E4" t="s">
        <v>835</v>
      </c>
      <c r="F4" t="s">
        <v>836</v>
      </c>
      <c r="G4" t="s">
        <v>837</v>
      </c>
      <c r="J4" t="s">
        <v>1524</v>
      </c>
    </row>
    <row r="5" spans="1:10">
      <c r="A5">
        <v>4</v>
      </c>
      <c r="B5" t="s">
        <v>825</v>
      </c>
      <c r="C5" t="s">
        <v>175</v>
      </c>
      <c r="D5" t="s">
        <v>838</v>
      </c>
      <c r="E5" t="s">
        <v>839</v>
      </c>
      <c r="F5" t="s">
        <v>840</v>
      </c>
      <c r="G5" t="s">
        <v>841</v>
      </c>
      <c r="J5" t="s">
        <v>1524</v>
      </c>
    </row>
    <row r="6" spans="1:10">
      <c r="A6">
        <v>5</v>
      </c>
      <c r="B6" t="s">
        <v>825</v>
      </c>
      <c r="C6" t="s">
        <v>175</v>
      </c>
      <c r="D6" t="s">
        <v>842</v>
      </c>
      <c r="E6" t="s">
        <v>843</v>
      </c>
      <c r="F6" t="s">
        <v>828</v>
      </c>
      <c r="G6" t="s">
        <v>833</v>
      </c>
      <c r="J6" t="s">
        <v>1524</v>
      </c>
    </row>
    <row r="7" spans="1:10">
      <c r="A7">
        <v>6</v>
      </c>
      <c r="B7" t="s">
        <v>825</v>
      </c>
      <c r="C7" t="s">
        <v>175</v>
      </c>
      <c r="D7" t="s">
        <v>844</v>
      </c>
      <c r="E7" t="s">
        <v>845</v>
      </c>
      <c r="F7" t="s">
        <v>846</v>
      </c>
      <c r="G7" t="s">
        <v>847</v>
      </c>
      <c r="H7" t="s">
        <v>848</v>
      </c>
      <c r="J7" t="s">
        <v>1524</v>
      </c>
    </row>
    <row r="8" spans="1:10">
      <c r="A8">
        <v>7</v>
      </c>
      <c r="B8" t="s">
        <v>825</v>
      </c>
      <c r="C8" t="s">
        <v>175</v>
      </c>
      <c r="D8" t="s">
        <v>849</v>
      </c>
      <c r="E8" t="s">
        <v>850</v>
      </c>
      <c r="F8" t="s">
        <v>851</v>
      </c>
      <c r="G8" t="s">
        <v>852</v>
      </c>
      <c r="H8" t="s">
        <v>853</v>
      </c>
      <c r="J8" t="s">
        <v>1524</v>
      </c>
    </row>
    <row r="9" spans="1:10">
      <c r="A9">
        <v>8</v>
      </c>
      <c r="B9" t="s">
        <v>825</v>
      </c>
      <c r="C9" t="s">
        <v>175</v>
      </c>
      <c r="D9" t="s">
        <v>854</v>
      </c>
      <c r="E9" t="s">
        <v>855</v>
      </c>
      <c r="F9" t="s">
        <v>856</v>
      </c>
      <c r="G9" t="s">
        <v>857</v>
      </c>
      <c r="J9" t="s">
        <v>1524</v>
      </c>
    </row>
    <row r="10" spans="1:10">
      <c r="A10">
        <v>9</v>
      </c>
      <c r="B10" t="s">
        <v>825</v>
      </c>
      <c r="C10" t="s">
        <v>175</v>
      </c>
      <c r="D10" t="s">
        <v>858</v>
      </c>
      <c r="E10" t="s">
        <v>859</v>
      </c>
      <c r="F10" t="s">
        <v>860</v>
      </c>
      <c r="G10" t="s">
        <v>861</v>
      </c>
      <c r="H10" t="s">
        <v>862</v>
      </c>
      <c r="J10" t="s">
        <v>1524</v>
      </c>
    </row>
    <row r="11" spans="1:10">
      <c r="A11">
        <v>10</v>
      </c>
      <c r="B11" t="s">
        <v>825</v>
      </c>
      <c r="C11" t="s">
        <v>175</v>
      </c>
      <c r="D11" t="s">
        <v>863</v>
      </c>
      <c r="E11" t="s">
        <v>864</v>
      </c>
      <c r="F11" t="s">
        <v>865</v>
      </c>
      <c r="G11" t="s">
        <v>866</v>
      </c>
      <c r="J11" t="s">
        <v>1524</v>
      </c>
    </row>
    <row r="12" spans="1:10">
      <c r="A12">
        <v>11</v>
      </c>
      <c r="B12" t="s">
        <v>825</v>
      </c>
      <c r="C12" t="s">
        <v>175</v>
      </c>
      <c r="D12" t="s">
        <v>867</v>
      </c>
      <c r="E12" t="s">
        <v>868</v>
      </c>
      <c r="F12" t="s">
        <v>869</v>
      </c>
      <c r="G12" t="s">
        <v>841</v>
      </c>
      <c r="H12" t="s">
        <v>870</v>
      </c>
      <c r="J12" t="s">
        <v>1524</v>
      </c>
    </row>
    <row r="13" spans="1:10">
      <c r="A13">
        <v>12</v>
      </c>
      <c r="B13" t="s">
        <v>825</v>
      </c>
      <c r="C13" t="s">
        <v>175</v>
      </c>
      <c r="D13" t="s">
        <v>871</v>
      </c>
      <c r="E13" t="s">
        <v>872</v>
      </c>
      <c r="F13" t="s">
        <v>873</v>
      </c>
      <c r="G13" t="s">
        <v>861</v>
      </c>
      <c r="J13" t="s">
        <v>1524</v>
      </c>
    </row>
    <row r="14" spans="1:10">
      <c r="A14">
        <v>13</v>
      </c>
      <c r="B14" t="s">
        <v>825</v>
      </c>
      <c r="C14" t="s">
        <v>175</v>
      </c>
      <c r="D14" t="s">
        <v>874</v>
      </c>
      <c r="E14" t="s">
        <v>875</v>
      </c>
      <c r="F14" t="s">
        <v>876</v>
      </c>
      <c r="G14" t="s">
        <v>852</v>
      </c>
      <c r="H14" t="s">
        <v>877</v>
      </c>
      <c r="J14" t="s">
        <v>1524</v>
      </c>
    </row>
    <row r="15" spans="1:10">
      <c r="A15">
        <v>14</v>
      </c>
      <c r="B15" t="s">
        <v>825</v>
      </c>
      <c r="C15" t="s">
        <v>175</v>
      </c>
      <c r="D15" t="s">
        <v>878</v>
      </c>
      <c r="E15" t="s">
        <v>879</v>
      </c>
      <c r="F15" t="s">
        <v>880</v>
      </c>
      <c r="G15" t="s">
        <v>881</v>
      </c>
      <c r="J15" t="s">
        <v>1524</v>
      </c>
    </row>
    <row r="16" spans="1:10">
      <c r="A16">
        <v>15</v>
      </c>
      <c r="B16" t="s">
        <v>825</v>
      </c>
      <c r="C16" t="s">
        <v>175</v>
      </c>
      <c r="D16" t="s">
        <v>882</v>
      </c>
      <c r="E16" t="s">
        <v>879</v>
      </c>
      <c r="F16" t="s">
        <v>880</v>
      </c>
      <c r="G16" t="s">
        <v>883</v>
      </c>
      <c r="J16" t="s">
        <v>1524</v>
      </c>
    </row>
    <row r="17" spans="1:10">
      <c r="A17">
        <v>16</v>
      </c>
      <c r="B17" t="s">
        <v>825</v>
      </c>
      <c r="C17" t="s">
        <v>175</v>
      </c>
      <c r="D17" t="s">
        <v>884</v>
      </c>
      <c r="E17" t="s">
        <v>885</v>
      </c>
      <c r="F17" t="s">
        <v>886</v>
      </c>
      <c r="G17" t="s">
        <v>887</v>
      </c>
      <c r="H17" t="s">
        <v>888</v>
      </c>
      <c r="J17" t="s">
        <v>1524</v>
      </c>
    </row>
    <row r="18" spans="1:10">
      <c r="A18">
        <v>17</v>
      </c>
      <c r="B18" t="s">
        <v>825</v>
      </c>
      <c r="C18" t="s">
        <v>175</v>
      </c>
      <c r="D18" t="s">
        <v>889</v>
      </c>
      <c r="E18" t="s">
        <v>890</v>
      </c>
      <c r="F18" t="s">
        <v>891</v>
      </c>
      <c r="G18" t="s">
        <v>892</v>
      </c>
      <c r="J18" t="s">
        <v>1524</v>
      </c>
    </row>
    <row r="19" spans="1:10">
      <c r="A19">
        <v>18</v>
      </c>
      <c r="B19" t="s">
        <v>825</v>
      </c>
      <c r="C19" t="s">
        <v>175</v>
      </c>
      <c r="D19" t="s">
        <v>893</v>
      </c>
      <c r="E19" t="s">
        <v>894</v>
      </c>
      <c r="F19" t="s">
        <v>895</v>
      </c>
      <c r="G19" t="s">
        <v>883</v>
      </c>
      <c r="J19" t="s">
        <v>1524</v>
      </c>
    </row>
    <row r="20" spans="1:10">
      <c r="A20">
        <v>19</v>
      </c>
      <c r="B20" t="s">
        <v>825</v>
      </c>
      <c r="C20" t="s">
        <v>175</v>
      </c>
      <c r="D20" t="s">
        <v>896</v>
      </c>
      <c r="E20" t="s">
        <v>897</v>
      </c>
      <c r="F20" t="s">
        <v>898</v>
      </c>
      <c r="G20" t="s">
        <v>899</v>
      </c>
      <c r="J20" t="s">
        <v>1524</v>
      </c>
    </row>
    <row r="21" spans="1:10">
      <c r="A21">
        <v>20</v>
      </c>
      <c r="B21" t="s">
        <v>825</v>
      </c>
      <c r="C21" t="s">
        <v>175</v>
      </c>
      <c r="D21" t="s">
        <v>900</v>
      </c>
      <c r="E21" t="s">
        <v>901</v>
      </c>
      <c r="F21" t="s">
        <v>902</v>
      </c>
      <c r="G21" t="s">
        <v>903</v>
      </c>
      <c r="J21" t="s">
        <v>1524</v>
      </c>
    </row>
    <row r="22" spans="1:10">
      <c r="A22">
        <v>21</v>
      </c>
      <c r="B22" t="s">
        <v>825</v>
      </c>
      <c r="C22" t="s">
        <v>175</v>
      </c>
      <c r="D22" t="s">
        <v>904</v>
      </c>
      <c r="E22" t="s">
        <v>905</v>
      </c>
      <c r="F22" t="s">
        <v>906</v>
      </c>
      <c r="G22" t="s">
        <v>907</v>
      </c>
      <c r="J22" t="s">
        <v>1524</v>
      </c>
    </row>
    <row r="23" spans="1:10">
      <c r="A23">
        <v>22</v>
      </c>
      <c r="B23" t="s">
        <v>825</v>
      </c>
      <c r="C23" t="s">
        <v>175</v>
      </c>
      <c r="D23" t="s">
        <v>908</v>
      </c>
      <c r="E23" t="s">
        <v>909</v>
      </c>
      <c r="F23" t="s">
        <v>910</v>
      </c>
      <c r="G23" t="s">
        <v>911</v>
      </c>
      <c r="J23" t="s">
        <v>1524</v>
      </c>
    </row>
    <row r="24" spans="1:10">
      <c r="A24">
        <v>23</v>
      </c>
      <c r="B24" t="s">
        <v>825</v>
      </c>
      <c r="C24" t="s">
        <v>175</v>
      </c>
      <c r="D24" t="s">
        <v>912</v>
      </c>
      <c r="E24" t="s">
        <v>913</v>
      </c>
      <c r="F24" t="s">
        <v>914</v>
      </c>
      <c r="G24" t="s">
        <v>915</v>
      </c>
      <c r="H24" t="s">
        <v>916</v>
      </c>
      <c r="J24" t="s">
        <v>1524</v>
      </c>
    </row>
    <row r="25" spans="1:10">
      <c r="A25">
        <v>24</v>
      </c>
      <c r="B25" t="s">
        <v>825</v>
      </c>
      <c r="C25" t="s">
        <v>175</v>
      </c>
      <c r="D25" t="s">
        <v>917</v>
      </c>
      <c r="E25" t="s">
        <v>918</v>
      </c>
      <c r="F25" t="s">
        <v>919</v>
      </c>
      <c r="G25" t="s">
        <v>920</v>
      </c>
      <c r="J25" t="s">
        <v>1524</v>
      </c>
    </row>
    <row r="26" spans="1:10">
      <c r="A26">
        <v>25</v>
      </c>
      <c r="B26" t="s">
        <v>825</v>
      </c>
      <c r="C26" t="s">
        <v>175</v>
      </c>
      <c r="D26" t="s">
        <v>921</v>
      </c>
      <c r="E26" t="s">
        <v>922</v>
      </c>
      <c r="F26" t="s">
        <v>923</v>
      </c>
      <c r="G26" t="s">
        <v>857</v>
      </c>
      <c r="H26" t="s">
        <v>924</v>
      </c>
      <c r="J26" t="s">
        <v>1524</v>
      </c>
    </row>
    <row r="27" spans="1:10">
      <c r="A27">
        <v>26</v>
      </c>
      <c r="B27" t="s">
        <v>825</v>
      </c>
      <c r="C27" t="s">
        <v>175</v>
      </c>
      <c r="D27" t="s">
        <v>925</v>
      </c>
      <c r="E27" t="s">
        <v>926</v>
      </c>
      <c r="F27" t="s">
        <v>927</v>
      </c>
      <c r="G27" t="s">
        <v>915</v>
      </c>
      <c r="H27" t="s">
        <v>928</v>
      </c>
      <c r="J27" t="s">
        <v>1524</v>
      </c>
    </row>
    <row r="28" spans="1:10">
      <c r="A28">
        <v>27</v>
      </c>
      <c r="B28" t="s">
        <v>825</v>
      </c>
      <c r="C28" t="s">
        <v>175</v>
      </c>
      <c r="D28" t="s">
        <v>929</v>
      </c>
      <c r="E28" t="s">
        <v>930</v>
      </c>
      <c r="F28" t="s">
        <v>931</v>
      </c>
      <c r="G28" t="s">
        <v>932</v>
      </c>
      <c r="H28" t="s">
        <v>933</v>
      </c>
      <c r="J28" t="s">
        <v>1524</v>
      </c>
    </row>
    <row r="29" spans="1:10">
      <c r="A29">
        <v>28</v>
      </c>
      <c r="B29" t="s">
        <v>825</v>
      </c>
      <c r="C29" t="s">
        <v>175</v>
      </c>
      <c r="D29" t="s">
        <v>934</v>
      </c>
      <c r="E29" t="s">
        <v>935</v>
      </c>
      <c r="F29" t="s">
        <v>936</v>
      </c>
      <c r="G29" t="s">
        <v>915</v>
      </c>
      <c r="J29" t="s">
        <v>1524</v>
      </c>
    </row>
    <row r="30" spans="1:10">
      <c r="A30">
        <v>29</v>
      </c>
      <c r="B30" t="s">
        <v>825</v>
      </c>
      <c r="C30" t="s">
        <v>175</v>
      </c>
      <c r="D30" t="s">
        <v>937</v>
      </c>
      <c r="E30" t="s">
        <v>938</v>
      </c>
      <c r="F30" t="s">
        <v>939</v>
      </c>
      <c r="G30" t="s">
        <v>940</v>
      </c>
      <c r="H30" t="s">
        <v>941</v>
      </c>
      <c r="J30" t="s">
        <v>1524</v>
      </c>
    </row>
    <row r="31" spans="1:10">
      <c r="A31">
        <v>30</v>
      </c>
      <c r="B31" t="s">
        <v>825</v>
      </c>
      <c r="C31" t="s">
        <v>175</v>
      </c>
      <c r="D31" t="s">
        <v>942</v>
      </c>
      <c r="E31" t="s">
        <v>943</v>
      </c>
      <c r="F31" t="s">
        <v>944</v>
      </c>
      <c r="G31" t="s">
        <v>945</v>
      </c>
      <c r="J31" t="s">
        <v>1524</v>
      </c>
    </row>
    <row r="32" spans="1:10">
      <c r="A32">
        <v>31</v>
      </c>
      <c r="B32" t="s">
        <v>825</v>
      </c>
      <c r="C32" t="s">
        <v>175</v>
      </c>
      <c r="D32" t="s">
        <v>946</v>
      </c>
      <c r="E32" t="s">
        <v>947</v>
      </c>
      <c r="F32" t="s">
        <v>948</v>
      </c>
      <c r="G32" t="s">
        <v>949</v>
      </c>
      <c r="J32" t="s">
        <v>1524</v>
      </c>
    </row>
    <row r="33" spans="1:10">
      <c r="A33">
        <v>32</v>
      </c>
      <c r="B33" t="s">
        <v>825</v>
      </c>
      <c r="C33" t="s">
        <v>175</v>
      </c>
      <c r="D33" t="s">
        <v>950</v>
      </c>
      <c r="E33" t="s">
        <v>951</v>
      </c>
      <c r="F33" t="s">
        <v>952</v>
      </c>
      <c r="G33" t="s">
        <v>915</v>
      </c>
      <c r="J33" t="s">
        <v>1524</v>
      </c>
    </row>
    <row r="34" spans="1:10">
      <c r="A34">
        <v>33</v>
      </c>
      <c r="B34" t="s">
        <v>825</v>
      </c>
      <c r="C34" t="s">
        <v>175</v>
      </c>
      <c r="D34" t="s">
        <v>953</v>
      </c>
      <c r="E34" t="s">
        <v>954</v>
      </c>
      <c r="F34" t="s">
        <v>955</v>
      </c>
      <c r="G34" t="s">
        <v>956</v>
      </c>
      <c r="J34" t="s">
        <v>1524</v>
      </c>
    </row>
    <row r="35" spans="1:10">
      <c r="A35">
        <v>34</v>
      </c>
      <c r="B35" t="s">
        <v>825</v>
      </c>
      <c r="C35" t="s">
        <v>175</v>
      </c>
      <c r="D35" t="s">
        <v>957</v>
      </c>
      <c r="E35" t="s">
        <v>958</v>
      </c>
      <c r="F35" t="s">
        <v>959</v>
      </c>
      <c r="G35" t="s">
        <v>960</v>
      </c>
      <c r="H35" t="s">
        <v>961</v>
      </c>
      <c r="J35" t="s">
        <v>1524</v>
      </c>
    </row>
    <row r="36" spans="1:10">
      <c r="A36">
        <v>35</v>
      </c>
      <c r="B36" t="s">
        <v>825</v>
      </c>
      <c r="C36" t="s">
        <v>175</v>
      </c>
      <c r="D36" t="s">
        <v>962</v>
      </c>
      <c r="E36" t="s">
        <v>963</v>
      </c>
      <c r="F36" t="s">
        <v>964</v>
      </c>
      <c r="G36" t="s">
        <v>915</v>
      </c>
      <c r="J36" t="s">
        <v>1524</v>
      </c>
    </row>
    <row r="37" spans="1:10">
      <c r="A37">
        <v>36</v>
      </c>
      <c r="B37" t="s">
        <v>825</v>
      </c>
      <c r="C37" t="s">
        <v>175</v>
      </c>
      <c r="D37" t="s">
        <v>965</v>
      </c>
      <c r="E37" t="s">
        <v>966</v>
      </c>
      <c r="F37" t="s">
        <v>967</v>
      </c>
      <c r="G37" t="s">
        <v>915</v>
      </c>
      <c r="H37" t="s">
        <v>848</v>
      </c>
      <c r="J37" t="s">
        <v>1524</v>
      </c>
    </row>
    <row r="38" spans="1:10">
      <c r="A38">
        <v>37</v>
      </c>
      <c r="B38" t="s">
        <v>825</v>
      </c>
      <c r="C38" t="s">
        <v>175</v>
      </c>
      <c r="D38" t="s">
        <v>968</v>
      </c>
      <c r="E38" t="s">
        <v>969</v>
      </c>
      <c r="F38" t="s">
        <v>970</v>
      </c>
      <c r="G38" t="s">
        <v>883</v>
      </c>
      <c r="J38" t="s">
        <v>1524</v>
      </c>
    </row>
    <row r="39" spans="1:10">
      <c r="A39">
        <v>38</v>
      </c>
      <c r="B39" t="s">
        <v>825</v>
      </c>
      <c r="C39" t="s">
        <v>175</v>
      </c>
      <c r="D39" t="s">
        <v>971</v>
      </c>
      <c r="E39" t="s">
        <v>972</v>
      </c>
      <c r="F39" t="s">
        <v>973</v>
      </c>
      <c r="G39" t="s">
        <v>841</v>
      </c>
      <c r="J39" t="s">
        <v>1524</v>
      </c>
    </row>
    <row r="40" spans="1:10">
      <c r="A40">
        <v>39</v>
      </c>
      <c r="B40" t="s">
        <v>825</v>
      </c>
      <c r="C40" t="s">
        <v>175</v>
      </c>
      <c r="D40" t="s">
        <v>974</v>
      </c>
      <c r="E40" t="s">
        <v>975</v>
      </c>
      <c r="F40" t="s">
        <v>976</v>
      </c>
      <c r="G40" t="s">
        <v>861</v>
      </c>
      <c r="J40" t="s">
        <v>1524</v>
      </c>
    </row>
    <row r="41" spans="1:10">
      <c r="A41">
        <v>40</v>
      </c>
      <c r="B41" t="s">
        <v>825</v>
      </c>
      <c r="C41" t="s">
        <v>175</v>
      </c>
      <c r="D41" t="s">
        <v>977</v>
      </c>
      <c r="E41" t="s">
        <v>978</v>
      </c>
      <c r="F41" t="s">
        <v>979</v>
      </c>
      <c r="G41" t="s">
        <v>980</v>
      </c>
      <c r="J41" t="s">
        <v>1524</v>
      </c>
    </row>
    <row r="42" spans="1:10">
      <c r="A42">
        <v>41</v>
      </c>
      <c r="B42" t="s">
        <v>825</v>
      </c>
      <c r="C42" t="s">
        <v>175</v>
      </c>
      <c r="D42" t="s">
        <v>981</v>
      </c>
      <c r="E42" t="s">
        <v>982</v>
      </c>
      <c r="F42" t="s">
        <v>983</v>
      </c>
      <c r="G42" t="s">
        <v>984</v>
      </c>
      <c r="H42" t="s">
        <v>985</v>
      </c>
      <c r="J42" t="s">
        <v>1524</v>
      </c>
    </row>
    <row r="43" spans="1:10">
      <c r="A43">
        <v>42</v>
      </c>
      <c r="B43" t="s">
        <v>825</v>
      </c>
      <c r="C43" t="s">
        <v>175</v>
      </c>
      <c r="D43" t="s">
        <v>986</v>
      </c>
      <c r="E43" t="s">
        <v>987</v>
      </c>
      <c r="F43" t="s">
        <v>988</v>
      </c>
      <c r="G43" t="s">
        <v>989</v>
      </c>
      <c r="J43" t="s">
        <v>1524</v>
      </c>
    </row>
    <row r="44" spans="1:10">
      <c r="A44">
        <v>43</v>
      </c>
      <c r="B44" t="s">
        <v>825</v>
      </c>
      <c r="C44" t="s">
        <v>175</v>
      </c>
      <c r="D44" t="s">
        <v>990</v>
      </c>
      <c r="E44" t="s">
        <v>991</v>
      </c>
      <c r="F44" t="s">
        <v>992</v>
      </c>
      <c r="G44" t="s">
        <v>984</v>
      </c>
      <c r="H44" t="s">
        <v>993</v>
      </c>
      <c r="J44" t="s">
        <v>1524</v>
      </c>
    </row>
    <row r="45" spans="1:10">
      <c r="A45">
        <v>44</v>
      </c>
      <c r="B45" t="s">
        <v>825</v>
      </c>
      <c r="C45" t="s">
        <v>175</v>
      </c>
      <c r="D45" t="s">
        <v>994</v>
      </c>
      <c r="E45" t="s">
        <v>995</v>
      </c>
      <c r="F45" t="s">
        <v>996</v>
      </c>
      <c r="G45" t="s">
        <v>899</v>
      </c>
      <c r="J45" t="s">
        <v>1524</v>
      </c>
    </row>
    <row r="46" spans="1:10">
      <c r="A46">
        <v>45</v>
      </c>
      <c r="B46" t="s">
        <v>825</v>
      </c>
      <c r="C46" t="s">
        <v>175</v>
      </c>
      <c r="D46" t="s">
        <v>997</v>
      </c>
      <c r="E46" t="s">
        <v>998</v>
      </c>
      <c r="F46" t="s">
        <v>999</v>
      </c>
      <c r="G46" t="s">
        <v>852</v>
      </c>
      <c r="J46" t="s">
        <v>1524</v>
      </c>
    </row>
    <row r="47" spans="1:10">
      <c r="A47">
        <v>46</v>
      </c>
      <c r="B47" t="s">
        <v>825</v>
      </c>
      <c r="C47" t="s">
        <v>175</v>
      </c>
      <c r="D47" t="s">
        <v>1000</v>
      </c>
      <c r="E47" t="s">
        <v>1001</v>
      </c>
      <c r="F47" t="s">
        <v>1002</v>
      </c>
      <c r="G47" t="s">
        <v>852</v>
      </c>
      <c r="J47" t="s">
        <v>1524</v>
      </c>
    </row>
    <row r="48" spans="1:10">
      <c r="A48">
        <v>47</v>
      </c>
      <c r="B48" t="s">
        <v>825</v>
      </c>
      <c r="C48" t="s">
        <v>175</v>
      </c>
      <c r="D48" t="s">
        <v>1003</v>
      </c>
      <c r="E48" t="s">
        <v>1004</v>
      </c>
      <c r="F48" t="s">
        <v>1005</v>
      </c>
      <c r="G48" t="s">
        <v>887</v>
      </c>
      <c r="J48" t="s">
        <v>1524</v>
      </c>
    </row>
    <row r="49" spans="1:10">
      <c r="A49">
        <v>48</v>
      </c>
      <c r="B49" t="s">
        <v>825</v>
      </c>
      <c r="C49" t="s">
        <v>175</v>
      </c>
      <c r="D49" t="s">
        <v>1006</v>
      </c>
      <c r="E49" t="s">
        <v>1007</v>
      </c>
      <c r="F49" t="s">
        <v>1008</v>
      </c>
      <c r="G49" t="s">
        <v>899</v>
      </c>
      <c r="J49" t="s">
        <v>1524</v>
      </c>
    </row>
    <row r="50" spans="1:10">
      <c r="A50">
        <v>49</v>
      </c>
      <c r="B50" t="s">
        <v>825</v>
      </c>
      <c r="C50" t="s">
        <v>175</v>
      </c>
      <c r="D50" t="s">
        <v>1009</v>
      </c>
      <c r="E50" t="s">
        <v>1010</v>
      </c>
      <c r="F50" t="s">
        <v>1011</v>
      </c>
      <c r="G50" t="s">
        <v>1012</v>
      </c>
      <c r="H50" t="s">
        <v>1013</v>
      </c>
      <c r="J50" t="s">
        <v>1524</v>
      </c>
    </row>
    <row r="51" spans="1:10">
      <c r="A51">
        <v>50</v>
      </c>
      <c r="B51" t="s">
        <v>825</v>
      </c>
      <c r="C51" t="s">
        <v>175</v>
      </c>
      <c r="D51" t="s">
        <v>1014</v>
      </c>
      <c r="E51" t="s">
        <v>1015</v>
      </c>
      <c r="F51" t="s">
        <v>1016</v>
      </c>
      <c r="G51" t="s">
        <v>1012</v>
      </c>
      <c r="H51" t="s">
        <v>1017</v>
      </c>
      <c r="J51" t="s">
        <v>1524</v>
      </c>
    </row>
    <row r="52" spans="1:10">
      <c r="A52">
        <v>51</v>
      </c>
      <c r="B52" t="s">
        <v>825</v>
      </c>
      <c r="C52" t="s">
        <v>175</v>
      </c>
      <c r="D52" t="s">
        <v>1018</v>
      </c>
      <c r="E52" t="s">
        <v>1019</v>
      </c>
      <c r="F52" t="s">
        <v>1020</v>
      </c>
      <c r="G52" t="s">
        <v>915</v>
      </c>
      <c r="J52" t="s">
        <v>1524</v>
      </c>
    </row>
    <row r="53" spans="1:10">
      <c r="A53">
        <v>52</v>
      </c>
      <c r="B53" t="s">
        <v>825</v>
      </c>
      <c r="C53" t="s">
        <v>175</v>
      </c>
      <c r="D53" t="s">
        <v>1021</v>
      </c>
      <c r="E53" t="s">
        <v>1022</v>
      </c>
      <c r="F53" t="s">
        <v>1023</v>
      </c>
      <c r="G53" t="s">
        <v>899</v>
      </c>
      <c r="J53" t="s">
        <v>1524</v>
      </c>
    </row>
    <row r="54" spans="1:10">
      <c r="A54">
        <v>53</v>
      </c>
      <c r="B54" t="s">
        <v>825</v>
      </c>
      <c r="C54" t="s">
        <v>175</v>
      </c>
      <c r="D54" t="s">
        <v>1024</v>
      </c>
      <c r="E54" t="s">
        <v>1025</v>
      </c>
      <c r="F54" t="s">
        <v>1026</v>
      </c>
      <c r="G54" t="s">
        <v>899</v>
      </c>
      <c r="J54" t="s">
        <v>1524</v>
      </c>
    </row>
    <row r="55" spans="1:10">
      <c r="A55">
        <v>54</v>
      </c>
      <c r="B55" t="s">
        <v>825</v>
      </c>
      <c r="C55" t="s">
        <v>175</v>
      </c>
      <c r="D55" t="s">
        <v>1027</v>
      </c>
      <c r="E55" t="s">
        <v>1028</v>
      </c>
      <c r="F55" t="s">
        <v>1029</v>
      </c>
      <c r="G55" t="s">
        <v>899</v>
      </c>
      <c r="J55" t="s">
        <v>1524</v>
      </c>
    </row>
    <row r="56" spans="1:10">
      <c r="A56">
        <v>55</v>
      </c>
      <c r="B56" t="s">
        <v>825</v>
      </c>
      <c r="C56" t="s">
        <v>175</v>
      </c>
      <c r="D56" t="s">
        <v>1030</v>
      </c>
      <c r="E56" t="s">
        <v>1031</v>
      </c>
      <c r="F56" t="s">
        <v>1032</v>
      </c>
      <c r="G56" t="s">
        <v>887</v>
      </c>
      <c r="J56" t="s">
        <v>1524</v>
      </c>
    </row>
    <row r="57" spans="1:10">
      <c r="A57">
        <v>56</v>
      </c>
      <c r="B57" t="s">
        <v>825</v>
      </c>
      <c r="C57" t="s">
        <v>175</v>
      </c>
      <c r="D57" t="s">
        <v>1033</v>
      </c>
      <c r="E57" t="s">
        <v>1034</v>
      </c>
      <c r="F57" t="s">
        <v>1035</v>
      </c>
      <c r="G57" t="s">
        <v>899</v>
      </c>
      <c r="J57" t="s">
        <v>1524</v>
      </c>
    </row>
    <row r="58" spans="1:10">
      <c r="A58">
        <v>57</v>
      </c>
      <c r="B58" t="s">
        <v>825</v>
      </c>
      <c r="C58" t="s">
        <v>175</v>
      </c>
      <c r="D58" t="s">
        <v>1036</v>
      </c>
      <c r="E58" t="s">
        <v>1037</v>
      </c>
      <c r="F58" t="s">
        <v>1038</v>
      </c>
      <c r="G58" t="s">
        <v>833</v>
      </c>
      <c r="J58" t="s">
        <v>1524</v>
      </c>
    </row>
    <row r="59" spans="1:10">
      <c r="A59">
        <v>58</v>
      </c>
      <c r="B59" t="s">
        <v>825</v>
      </c>
      <c r="C59" t="s">
        <v>175</v>
      </c>
      <c r="D59" t="s">
        <v>1039</v>
      </c>
      <c r="E59" t="s">
        <v>1040</v>
      </c>
      <c r="F59" t="s">
        <v>1041</v>
      </c>
      <c r="G59" t="s">
        <v>1042</v>
      </c>
      <c r="J59" t="s">
        <v>1524</v>
      </c>
    </row>
    <row r="60" spans="1:10">
      <c r="A60">
        <v>59</v>
      </c>
      <c r="B60" t="s">
        <v>825</v>
      </c>
      <c r="C60" t="s">
        <v>175</v>
      </c>
      <c r="D60" t="s">
        <v>1043</v>
      </c>
      <c r="E60" t="s">
        <v>1044</v>
      </c>
      <c r="F60" t="s">
        <v>1045</v>
      </c>
      <c r="G60" t="s">
        <v>841</v>
      </c>
      <c r="H60" t="s">
        <v>1046</v>
      </c>
      <c r="J60" t="s">
        <v>1524</v>
      </c>
    </row>
    <row r="61" spans="1:10">
      <c r="A61">
        <v>60</v>
      </c>
      <c r="B61" t="s">
        <v>825</v>
      </c>
      <c r="C61" t="s">
        <v>175</v>
      </c>
      <c r="D61" t="s">
        <v>1047</v>
      </c>
      <c r="E61" t="s">
        <v>1048</v>
      </c>
      <c r="F61" t="s">
        <v>1049</v>
      </c>
      <c r="G61" t="s">
        <v>1050</v>
      </c>
      <c r="J61" t="s">
        <v>1524</v>
      </c>
    </row>
    <row r="62" spans="1:10">
      <c r="A62">
        <v>61</v>
      </c>
      <c r="B62" t="s">
        <v>825</v>
      </c>
      <c r="C62" t="s">
        <v>175</v>
      </c>
      <c r="D62" t="s">
        <v>1051</v>
      </c>
      <c r="E62" t="s">
        <v>1052</v>
      </c>
      <c r="F62" t="s">
        <v>1053</v>
      </c>
      <c r="G62" t="s">
        <v>833</v>
      </c>
      <c r="H62" t="s">
        <v>1054</v>
      </c>
      <c r="J62" t="s">
        <v>1524</v>
      </c>
    </row>
    <row r="63" spans="1:10">
      <c r="A63">
        <v>62</v>
      </c>
      <c r="B63" t="s">
        <v>825</v>
      </c>
      <c r="C63" t="s">
        <v>175</v>
      </c>
      <c r="D63" t="s">
        <v>1055</v>
      </c>
      <c r="E63" t="s">
        <v>1056</v>
      </c>
      <c r="F63" t="s">
        <v>1057</v>
      </c>
      <c r="G63" t="s">
        <v>984</v>
      </c>
      <c r="J63" t="s">
        <v>1524</v>
      </c>
    </row>
    <row r="64" spans="1:10">
      <c r="A64">
        <v>63</v>
      </c>
      <c r="B64" t="s">
        <v>825</v>
      </c>
      <c r="C64" t="s">
        <v>175</v>
      </c>
      <c r="D64" t="s">
        <v>1058</v>
      </c>
      <c r="E64" t="s">
        <v>1059</v>
      </c>
      <c r="F64" t="s">
        <v>1060</v>
      </c>
      <c r="G64" t="s">
        <v>1061</v>
      </c>
      <c r="J64" t="s">
        <v>1524</v>
      </c>
    </row>
    <row r="65" spans="1:10">
      <c r="A65">
        <v>64</v>
      </c>
      <c r="B65" t="s">
        <v>825</v>
      </c>
      <c r="C65" t="s">
        <v>175</v>
      </c>
      <c r="D65" t="s">
        <v>1062</v>
      </c>
      <c r="E65" t="s">
        <v>1063</v>
      </c>
      <c r="F65" t="s">
        <v>1064</v>
      </c>
      <c r="G65" t="s">
        <v>984</v>
      </c>
      <c r="J65" t="s">
        <v>1524</v>
      </c>
    </row>
    <row r="66" spans="1:10">
      <c r="A66">
        <v>65</v>
      </c>
      <c r="B66" t="s">
        <v>825</v>
      </c>
      <c r="C66" t="s">
        <v>175</v>
      </c>
      <c r="D66" t="s">
        <v>1065</v>
      </c>
      <c r="E66" t="s">
        <v>1066</v>
      </c>
      <c r="F66" t="s">
        <v>1067</v>
      </c>
      <c r="G66" t="s">
        <v>1068</v>
      </c>
      <c r="J66" t="s">
        <v>1524</v>
      </c>
    </row>
    <row r="67" spans="1:10">
      <c r="A67">
        <v>66</v>
      </c>
      <c r="B67" t="s">
        <v>825</v>
      </c>
      <c r="C67" t="s">
        <v>175</v>
      </c>
      <c r="D67" t="s">
        <v>1069</v>
      </c>
      <c r="E67" t="s">
        <v>1070</v>
      </c>
      <c r="F67" t="s">
        <v>1071</v>
      </c>
      <c r="G67" t="s">
        <v>833</v>
      </c>
      <c r="J67" t="s">
        <v>1524</v>
      </c>
    </row>
    <row r="68" spans="1:10">
      <c r="A68">
        <v>67</v>
      </c>
      <c r="B68" t="s">
        <v>825</v>
      </c>
      <c r="C68" t="s">
        <v>175</v>
      </c>
      <c r="D68" t="s">
        <v>1072</v>
      </c>
      <c r="E68" t="s">
        <v>1073</v>
      </c>
      <c r="F68" t="s">
        <v>1074</v>
      </c>
      <c r="G68" t="s">
        <v>1075</v>
      </c>
      <c r="J68" t="s">
        <v>1524</v>
      </c>
    </row>
    <row r="69" spans="1:10">
      <c r="A69">
        <v>68</v>
      </c>
      <c r="B69" t="s">
        <v>825</v>
      </c>
      <c r="C69" t="s">
        <v>175</v>
      </c>
      <c r="D69" t="s">
        <v>1076</v>
      </c>
      <c r="E69" t="s">
        <v>1077</v>
      </c>
      <c r="F69" t="s">
        <v>1078</v>
      </c>
      <c r="G69" t="s">
        <v>833</v>
      </c>
      <c r="J69" t="s">
        <v>1524</v>
      </c>
    </row>
    <row r="70" spans="1:10">
      <c r="A70">
        <v>69</v>
      </c>
      <c r="B70" t="s">
        <v>825</v>
      </c>
      <c r="C70" t="s">
        <v>175</v>
      </c>
      <c r="D70" t="s">
        <v>1079</v>
      </c>
      <c r="E70" t="s">
        <v>1080</v>
      </c>
      <c r="F70" t="s">
        <v>1081</v>
      </c>
      <c r="G70" t="s">
        <v>833</v>
      </c>
      <c r="H70" t="s">
        <v>1082</v>
      </c>
      <c r="J70" t="s">
        <v>1524</v>
      </c>
    </row>
    <row r="71" spans="1:10">
      <c r="A71">
        <v>70</v>
      </c>
      <c r="B71" t="s">
        <v>825</v>
      </c>
      <c r="C71" t="s">
        <v>175</v>
      </c>
      <c r="D71" t="s">
        <v>1083</v>
      </c>
      <c r="E71" t="s">
        <v>1742</v>
      </c>
      <c r="F71" t="s">
        <v>1084</v>
      </c>
      <c r="G71" t="s">
        <v>899</v>
      </c>
      <c r="J71" t="s">
        <v>1524</v>
      </c>
    </row>
    <row r="72" spans="1:10">
      <c r="A72">
        <v>71</v>
      </c>
      <c r="B72" t="s">
        <v>825</v>
      </c>
      <c r="C72" t="s">
        <v>175</v>
      </c>
      <c r="D72" t="s">
        <v>1085</v>
      </c>
      <c r="E72" t="s">
        <v>1086</v>
      </c>
      <c r="F72" t="s">
        <v>1087</v>
      </c>
      <c r="G72" t="s">
        <v>841</v>
      </c>
      <c r="J72" t="s">
        <v>1524</v>
      </c>
    </row>
    <row r="73" spans="1:10">
      <c r="A73">
        <v>72</v>
      </c>
      <c r="B73" t="s">
        <v>825</v>
      </c>
      <c r="C73" t="s">
        <v>175</v>
      </c>
      <c r="D73" t="s">
        <v>1088</v>
      </c>
      <c r="E73" t="s">
        <v>1089</v>
      </c>
      <c r="F73" t="s">
        <v>1090</v>
      </c>
      <c r="G73" t="s">
        <v>833</v>
      </c>
      <c r="H73" t="s">
        <v>1091</v>
      </c>
      <c r="J73" t="s">
        <v>1524</v>
      </c>
    </row>
    <row r="74" spans="1:10">
      <c r="A74">
        <v>73</v>
      </c>
      <c r="B74" t="s">
        <v>825</v>
      </c>
      <c r="C74" t="s">
        <v>175</v>
      </c>
      <c r="D74" t="s">
        <v>1092</v>
      </c>
      <c r="E74" t="s">
        <v>1093</v>
      </c>
      <c r="F74" t="s">
        <v>1094</v>
      </c>
      <c r="G74" t="s">
        <v>1095</v>
      </c>
      <c r="J74" t="s">
        <v>1524</v>
      </c>
    </row>
    <row r="75" spans="1:10">
      <c r="A75">
        <v>74</v>
      </c>
      <c r="B75" t="s">
        <v>825</v>
      </c>
      <c r="C75" t="s">
        <v>175</v>
      </c>
      <c r="D75" t="s">
        <v>1096</v>
      </c>
      <c r="E75" t="s">
        <v>1097</v>
      </c>
      <c r="F75" t="s">
        <v>1098</v>
      </c>
      <c r="G75" t="s">
        <v>1061</v>
      </c>
      <c r="J75" t="s">
        <v>1524</v>
      </c>
    </row>
    <row r="76" spans="1:10">
      <c r="A76">
        <v>75</v>
      </c>
      <c r="B76" t="s">
        <v>825</v>
      </c>
      <c r="C76" t="s">
        <v>175</v>
      </c>
      <c r="D76" t="s">
        <v>1099</v>
      </c>
      <c r="E76" t="s">
        <v>1100</v>
      </c>
      <c r="F76" t="s">
        <v>1101</v>
      </c>
      <c r="G76" t="s">
        <v>1102</v>
      </c>
      <c r="J76" t="s">
        <v>1524</v>
      </c>
    </row>
    <row r="77" spans="1:10">
      <c r="A77">
        <v>76</v>
      </c>
      <c r="B77" t="s">
        <v>825</v>
      </c>
      <c r="C77" t="s">
        <v>175</v>
      </c>
      <c r="D77" t="s">
        <v>1103</v>
      </c>
      <c r="E77" t="s">
        <v>1104</v>
      </c>
      <c r="F77" t="s">
        <v>860</v>
      </c>
      <c r="G77" t="s">
        <v>1105</v>
      </c>
      <c r="J77" t="s">
        <v>1524</v>
      </c>
    </row>
    <row r="78" spans="1:10">
      <c r="A78">
        <v>77</v>
      </c>
      <c r="B78" t="s">
        <v>825</v>
      </c>
      <c r="C78" t="s">
        <v>175</v>
      </c>
      <c r="D78" t="s">
        <v>1106</v>
      </c>
      <c r="E78" t="s">
        <v>1107</v>
      </c>
      <c r="F78" t="s">
        <v>1108</v>
      </c>
      <c r="G78" t="s">
        <v>861</v>
      </c>
      <c r="J78" t="s">
        <v>1524</v>
      </c>
    </row>
    <row r="79" spans="1:10">
      <c r="A79">
        <v>78</v>
      </c>
      <c r="B79" t="s">
        <v>825</v>
      </c>
      <c r="C79" t="s">
        <v>175</v>
      </c>
      <c r="D79" t="s">
        <v>1109</v>
      </c>
      <c r="E79" t="s">
        <v>1110</v>
      </c>
      <c r="F79" t="s">
        <v>1111</v>
      </c>
      <c r="G79" t="s">
        <v>833</v>
      </c>
      <c r="J79" t="s">
        <v>1524</v>
      </c>
    </row>
    <row r="80" spans="1:10">
      <c r="A80">
        <v>79</v>
      </c>
      <c r="B80" t="s">
        <v>825</v>
      </c>
      <c r="C80" t="s">
        <v>175</v>
      </c>
      <c r="D80" t="s">
        <v>1112</v>
      </c>
      <c r="E80" t="s">
        <v>1113</v>
      </c>
      <c r="F80" t="s">
        <v>1114</v>
      </c>
      <c r="G80" t="s">
        <v>915</v>
      </c>
      <c r="J80" t="s">
        <v>1524</v>
      </c>
    </row>
    <row r="81" spans="1:10">
      <c r="A81">
        <v>80</v>
      </c>
      <c r="B81" t="s">
        <v>825</v>
      </c>
      <c r="C81" t="s">
        <v>175</v>
      </c>
      <c r="D81" t="s">
        <v>1115</v>
      </c>
      <c r="E81" t="s">
        <v>1116</v>
      </c>
      <c r="F81" t="s">
        <v>1117</v>
      </c>
      <c r="G81" t="s">
        <v>1118</v>
      </c>
      <c r="J81" t="s">
        <v>1524</v>
      </c>
    </row>
    <row r="82" spans="1:10">
      <c r="A82">
        <v>81</v>
      </c>
      <c r="B82" t="s">
        <v>825</v>
      </c>
      <c r="C82" t="s">
        <v>175</v>
      </c>
      <c r="D82" t="s">
        <v>1119</v>
      </c>
      <c r="E82" t="s">
        <v>1120</v>
      </c>
      <c r="F82" t="s">
        <v>1101</v>
      </c>
      <c r="G82" t="s">
        <v>989</v>
      </c>
      <c r="J82" t="s">
        <v>1524</v>
      </c>
    </row>
    <row r="83" spans="1:10">
      <c r="A83">
        <v>82</v>
      </c>
      <c r="B83" t="s">
        <v>825</v>
      </c>
      <c r="C83" t="s">
        <v>175</v>
      </c>
      <c r="D83" t="s">
        <v>1121</v>
      </c>
      <c r="E83" t="s">
        <v>1122</v>
      </c>
      <c r="F83" t="s">
        <v>1123</v>
      </c>
      <c r="G83" t="s">
        <v>861</v>
      </c>
      <c r="J83" t="s">
        <v>1524</v>
      </c>
    </row>
    <row r="84" spans="1:10">
      <c r="A84">
        <v>83</v>
      </c>
      <c r="B84" t="s">
        <v>825</v>
      </c>
      <c r="C84" t="s">
        <v>175</v>
      </c>
      <c r="D84" t="s">
        <v>1124</v>
      </c>
      <c r="E84" t="s">
        <v>1125</v>
      </c>
      <c r="F84" t="s">
        <v>1126</v>
      </c>
      <c r="G84" t="s">
        <v>861</v>
      </c>
      <c r="J84" t="s">
        <v>1524</v>
      </c>
    </row>
    <row r="85" spans="1:10">
      <c r="A85">
        <v>84</v>
      </c>
      <c r="B85" t="s">
        <v>825</v>
      </c>
      <c r="C85" t="s">
        <v>175</v>
      </c>
      <c r="D85" t="s">
        <v>1127</v>
      </c>
      <c r="E85" t="s">
        <v>1128</v>
      </c>
      <c r="F85" t="s">
        <v>1129</v>
      </c>
      <c r="G85" t="s">
        <v>940</v>
      </c>
      <c r="H85" t="s">
        <v>1130</v>
      </c>
      <c r="I85" t="s">
        <v>1131</v>
      </c>
      <c r="J85" t="s">
        <v>1524</v>
      </c>
    </row>
    <row r="86" spans="1:10">
      <c r="A86">
        <v>85</v>
      </c>
      <c r="B86" t="s">
        <v>825</v>
      </c>
      <c r="C86" t="s">
        <v>175</v>
      </c>
      <c r="D86" t="s">
        <v>1132</v>
      </c>
      <c r="E86" t="s">
        <v>1133</v>
      </c>
      <c r="F86" t="s">
        <v>910</v>
      </c>
      <c r="G86" t="s">
        <v>1134</v>
      </c>
      <c r="J86" t="s">
        <v>1524</v>
      </c>
    </row>
    <row r="87" spans="1:10">
      <c r="A87">
        <v>86</v>
      </c>
      <c r="B87" t="s">
        <v>825</v>
      </c>
      <c r="C87" t="s">
        <v>175</v>
      </c>
      <c r="D87" t="s">
        <v>1135</v>
      </c>
      <c r="E87" t="s">
        <v>1136</v>
      </c>
      <c r="F87" t="s">
        <v>1137</v>
      </c>
      <c r="G87" t="s">
        <v>887</v>
      </c>
      <c r="J87" t="s">
        <v>1524</v>
      </c>
    </row>
    <row r="88" spans="1:10">
      <c r="A88">
        <v>87</v>
      </c>
      <c r="B88" t="s">
        <v>825</v>
      </c>
      <c r="C88" t="s">
        <v>175</v>
      </c>
      <c r="D88" t="s">
        <v>1138</v>
      </c>
      <c r="E88" t="s">
        <v>1139</v>
      </c>
      <c r="F88" t="s">
        <v>1140</v>
      </c>
      <c r="G88" t="s">
        <v>1141</v>
      </c>
      <c r="J88" t="s">
        <v>1524</v>
      </c>
    </row>
    <row r="89" spans="1:10">
      <c r="A89">
        <v>88</v>
      </c>
      <c r="B89" t="s">
        <v>825</v>
      </c>
      <c r="C89" t="s">
        <v>175</v>
      </c>
      <c r="D89" t="s">
        <v>1142</v>
      </c>
      <c r="E89" t="s">
        <v>1143</v>
      </c>
      <c r="F89" t="s">
        <v>1144</v>
      </c>
      <c r="G89" t="s">
        <v>1075</v>
      </c>
      <c r="H89" t="s">
        <v>1145</v>
      </c>
      <c r="J89" t="s">
        <v>1524</v>
      </c>
    </row>
    <row r="90" spans="1:10">
      <c r="A90">
        <v>89</v>
      </c>
      <c r="B90" t="s">
        <v>825</v>
      </c>
      <c r="C90" t="s">
        <v>175</v>
      </c>
      <c r="D90" t="s">
        <v>1146</v>
      </c>
      <c r="E90" t="s">
        <v>1147</v>
      </c>
      <c r="F90" t="s">
        <v>1148</v>
      </c>
      <c r="G90" t="s">
        <v>1149</v>
      </c>
      <c r="H90" t="s">
        <v>1150</v>
      </c>
      <c r="J90" t="s">
        <v>1524</v>
      </c>
    </row>
    <row r="91" spans="1:10">
      <c r="A91">
        <v>90</v>
      </c>
      <c r="B91" t="s">
        <v>825</v>
      </c>
      <c r="C91" t="s">
        <v>175</v>
      </c>
      <c r="D91" t="s">
        <v>1151</v>
      </c>
      <c r="E91" t="s">
        <v>1152</v>
      </c>
      <c r="F91" t="s">
        <v>828</v>
      </c>
      <c r="G91" t="s">
        <v>1153</v>
      </c>
      <c r="J91" t="s">
        <v>1524</v>
      </c>
    </row>
    <row r="92" spans="1:10">
      <c r="A92">
        <v>91</v>
      </c>
      <c r="B92" t="s">
        <v>825</v>
      </c>
      <c r="C92" t="s">
        <v>175</v>
      </c>
      <c r="D92" t="s">
        <v>1154</v>
      </c>
      <c r="E92" t="s">
        <v>1155</v>
      </c>
      <c r="F92" t="s">
        <v>828</v>
      </c>
      <c r="G92" t="s">
        <v>1156</v>
      </c>
      <c r="J92" t="s">
        <v>1524</v>
      </c>
    </row>
    <row r="93" spans="1:10">
      <c r="A93">
        <v>92</v>
      </c>
      <c r="B93" t="s">
        <v>825</v>
      </c>
      <c r="C93" t="s">
        <v>175</v>
      </c>
      <c r="D93" t="s">
        <v>1157</v>
      </c>
      <c r="E93" t="s">
        <v>1158</v>
      </c>
      <c r="F93" t="s">
        <v>828</v>
      </c>
      <c r="G93" t="s">
        <v>1159</v>
      </c>
      <c r="J93" t="s">
        <v>1524</v>
      </c>
    </row>
    <row r="94" spans="1:10">
      <c r="A94">
        <v>93</v>
      </c>
      <c r="B94" t="s">
        <v>825</v>
      </c>
      <c r="C94" t="s">
        <v>175</v>
      </c>
      <c r="D94" t="s">
        <v>1160</v>
      </c>
      <c r="E94" t="s">
        <v>1161</v>
      </c>
      <c r="F94" t="s">
        <v>828</v>
      </c>
      <c r="G94" t="s">
        <v>1162</v>
      </c>
      <c r="J94" t="s">
        <v>1524</v>
      </c>
    </row>
    <row r="95" spans="1:10">
      <c r="A95">
        <v>94</v>
      </c>
      <c r="B95" t="s">
        <v>825</v>
      </c>
      <c r="C95" t="s">
        <v>175</v>
      </c>
      <c r="D95" t="s">
        <v>1163</v>
      </c>
      <c r="E95" t="s">
        <v>1164</v>
      </c>
      <c r="F95" t="s">
        <v>828</v>
      </c>
      <c r="G95" t="s">
        <v>1165</v>
      </c>
      <c r="J95" t="s">
        <v>1524</v>
      </c>
    </row>
    <row r="96" spans="1:10">
      <c r="A96">
        <v>95</v>
      </c>
      <c r="B96" t="s">
        <v>825</v>
      </c>
      <c r="C96" t="s">
        <v>175</v>
      </c>
      <c r="D96" t="s">
        <v>1166</v>
      </c>
      <c r="E96" t="s">
        <v>1167</v>
      </c>
      <c r="F96" t="s">
        <v>828</v>
      </c>
      <c r="G96" t="s">
        <v>1168</v>
      </c>
      <c r="J96" t="s">
        <v>1524</v>
      </c>
    </row>
    <row r="97" spans="1:10">
      <c r="A97">
        <v>96</v>
      </c>
      <c r="B97" t="s">
        <v>825</v>
      </c>
      <c r="C97" t="s">
        <v>175</v>
      </c>
      <c r="D97" t="s">
        <v>1169</v>
      </c>
      <c r="E97" t="s">
        <v>1170</v>
      </c>
      <c r="F97" t="s">
        <v>828</v>
      </c>
      <c r="G97" t="s">
        <v>1171</v>
      </c>
      <c r="J97" t="s">
        <v>1524</v>
      </c>
    </row>
    <row r="98" spans="1:10">
      <c r="A98">
        <v>97</v>
      </c>
      <c r="B98" t="s">
        <v>825</v>
      </c>
      <c r="C98" t="s">
        <v>175</v>
      </c>
      <c r="D98" t="s">
        <v>1172</v>
      </c>
      <c r="E98" t="s">
        <v>1173</v>
      </c>
      <c r="F98" t="s">
        <v>828</v>
      </c>
      <c r="G98" t="s">
        <v>1174</v>
      </c>
      <c r="J98" t="s">
        <v>1524</v>
      </c>
    </row>
    <row r="99" spans="1:10">
      <c r="A99">
        <v>98</v>
      </c>
      <c r="B99" t="s">
        <v>825</v>
      </c>
      <c r="C99" t="s">
        <v>175</v>
      </c>
      <c r="D99" t="s">
        <v>1175</v>
      </c>
      <c r="E99" t="s">
        <v>1176</v>
      </c>
      <c r="F99" t="s">
        <v>828</v>
      </c>
      <c r="G99" t="s">
        <v>1177</v>
      </c>
      <c r="J99" t="s">
        <v>1524</v>
      </c>
    </row>
    <row r="100" spans="1:10">
      <c r="A100">
        <v>99</v>
      </c>
      <c r="B100" t="s">
        <v>825</v>
      </c>
      <c r="C100" t="s">
        <v>175</v>
      </c>
      <c r="D100" t="s">
        <v>1178</v>
      </c>
      <c r="E100" t="s">
        <v>1179</v>
      </c>
      <c r="F100" t="s">
        <v>828</v>
      </c>
      <c r="G100" t="s">
        <v>1180</v>
      </c>
      <c r="J100" t="s">
        <v>1524</v>
      </c>
    </row>
    <row r="101" spans="1:10">
      <c r="A101">
        <v>100</v>
      </c>
      <c r="B101" t="s">
        <v>825</v>
      </c>
      <c r="C101" t="s">
        <v>175</v>
      </c>
      <c r="D101" t="s">
        <v>1181</v>
      </c>
      <c r="E101" t="s">
        <v>1182</v>
      </c>
      <c r="F101" t="s">
        <v>828</v>
      </c>
      <c r="G101" t="s">
        <v>1183</v>
      </c>
      <c r="J101" t="s">
        <v>1524</v>
      </c>
    </row>
    <row r="102" spans="1:10">
      <c r="A102">
        <v>101</v>
      </c>
      <c r="B102" t="s">
        <v>825</v>
      </c>
      <c r="C102" t="s">
        <v>175</v>
      </c>
      <c r="D102" t="s">
        <v>1184</v>
      </c>
      <c r="E102" t="s">
        <v>1185</v>
      </c>
      <c r="F102" t="s">
        <v>1186</v>
      </c>
      <c r="G102" t="s">
        <v>1187</v>
      </c>
      <c r="J102" t="s">
        <v>1524</v>
      </c>
    </row>
    <row r="103" spans="1:10">
      <c r="A103">
        <v>102</v>
      </c>
      <c r="B103" t="s">
        <v>825</v>
      </c>
      <c r="C103" t="s">
        <v>175</v>
      </c>
      <c r="D103" t="s">
        <v>1188</v>
      </c>
      <c r="E103" t="s">
        <v>1189</v>
      </c>
      <c r="F103" t="s">
        <v>1186</v>
      </c>
      <c r="G103" t="s">
        <v>1190</v>
      </c>
      <c r="J103" t="s">
        <v>1524</v>
      </c>
    </row>
    <row r="104" spans="1:10">
      <c r="A104">
        <v>103</v>
      </c>
      <c r="B104" t="s">
        <v>825</v>
      </c>
      <c r="C104" t="s">
        <v>175</v>
      </c>
      <c r="D104" t="s">
        <v>1191</v>
      </c>
      <c r="E104" t="s">
        <v>1192</v>
      </c>
      <c r="F104" t="s">
        <v>1186</v>
      </c>
      <c r="G104" t="s">
        <v>1193</v>
      </c>
      <c r="J104" t="s">
        <v>1524</v>
      </c>
    </row>
    <row r="105" spans="1:10">
      <c r="A105">
        <v>104</v>
      </c>
      <c r="B105" t="s">
        <v>825</v>
      </c>
      <c r="C105" t="s">
        <v>175</v>
      </c>
      <c r="D105" t="s">
        <v>1194</v>
      </c>
      <c r="E105" t="s">
        <v>1195</v>
      </c>
      <c r="F105" t="s">
        <v>1186</v>
      </c>
      <c r="G105" t="s">
        <v>1196</v>
      </c>
      <c r="J105" t="s">
        <v>1524</v>
      </c>
    </row>
    <row r="106" spans="1:10">
      <c r="A106">
        <v>105</v>
      </c>
      <c r="B106" t="s">
        <v>825</v>
      </c>
      <c r="C106" t="s">
        <v>175</v>
      </c>
      <c r="D106" t="s">
        <v>1197</v>
      </c>
      <c r="E106" t="s">
        <v>1198</v>
      </c>
      <c r="F106" t="s">
        <v>1199</v>
      </c>
      <c r="G106" t="s">
        <v>1200</v>
      </c>
      <c r="H106" t="s">
        <v>1201</v>
      </c>
      <c r="J106" t="s">
        <v>1524</v>
      </c>
    </row>
    <row r="107" spans="1:10">
      <c r="A107">
        <v>106</v>
      </c>
      <c r="B107" t="s">
        <v>825</v>
      </c>
      <c r="C107" t="s">
        <v>175</v>
      </c>
      <c r="D107" t="s">
        <v>1202</v>
      </c>
      <c r="E107" t="s">
        <v>1203</v>
      </c>
      <c r="F107" t="s">
        <v>1204</v>
      </c>
      <c r="G107" t="s">
        <v>940</v>
      </c>
      <c r="J107" t="s">
        <v>1524</v>
      </c>
    </row>
    <row r="108" spans="1:10">
      <c r="A108">
        <v>107</v>
      </c>
      <c r="B108" t="s">
        <v>825</v>
      </c>
      <c r="C108" t="s">
        <v>175</v>
      </c>
      <c r="D108" t="s">
        <v>1205</v>
      </c>
      <c r="E108" t="s">
        <v>1206</v>
      </c>
      <c r="F108" t="s">
        <v>1207</v>
      </c>
      <c r="G108" t="s">
        <v>841</v>
      </c>
      <c r="J108" t="s">
        <v>1524</v>
      </c>
    </row>
    <row r="109" spans="1:10">
      <c r="A109">
        <v>108</v>
      </c>
      <c r="B109" t="s">
        <v>825</v>
      </c>
      <c r="C109" t="s">
        <v>175</v>
      </c>
      <c r="D109" t="s">
        <v>1208</v>
      </c>
      <c r="E109" t="s">
        <v>1209</v>
      </c>
      <c r="F109" t="s">
        <v>1210</v>
      </c>
      <c r="G109" t="s">
        <v>841</v>
      </c>
      <c r="J109" t="s">
        <v>1524</v>
      </c>
    </row>
    <row r="110" spans="1:10">
      <c r="A110">
        <v>109</v>
      </c>
      <c r="B110" t="s">
        <v>825</v>
      </c>
      <c r="C110" t="s">
        <v>175</v>
      </c>
      <c r="D110" t="s">
        <v>1211</v>
      </c>
      <c r="E110" t="s">
        <v>1212</v>
      </c>
      <c r="F110" t="s">
        <v>1213</v>
      </c>
      <c r="G110" t="s">
        <v>940</v>
      </c>
      <c r="H110" t="s">
        <v>1214</v>
      </c>
      <c r="J110" t="s">
        <v>1524</v>
      </c>
    </row>
    <row r="111" spans="1:10">
      <c r="A111">
        <v>110</v>
      </c>
      <c r="B111" t="s">
        <v>825</v>
      </c>
      <c r="C111" t="s">
        <v>175</v>
      </c>
      <c r="D111" t="s">
        <v>1215</v>
      </c>
      <c r="E111" t="s">
        <v>1216</v>
      </c>
      <c r="F111" t="s">
        <v>1217</v>
      </c>
      <c r="G111" t="s">
        <v>1200</v>
      </c>
      <c r="J111" t="s">
        <v>1524</v>
      </c>
    </row>
    <row r="112" spans="1:10">
      <c r="A112">
        <v>111</v>
      </c>
      <c r="B112" t="s">
        <v>825</v>
      </c>
      <c r="C112" t="s">
        <v>175</v>
      </c>
      <c r="D112" t="s">
        <v>1218</v>
      </c>
      <c r="E112" t="s">
        <v>1219</v>
      </c>
      <c r="F112" t="s">
        <v>836</v>
      </c>
      <c r="G112" t="s">
        <v>1220</v>
      </c>
      <c r="J112" t="s">
        <v>1524</v>
      </c>
    </row>
    <row r="113" spans="1:10">
      <c r="A113">
        <v>112</v>
      </c>
      <c r="B113" t="s">
        <v>825</v>
      </c>
      <c r="C113" t="s">
        <v>175</v>
      </c>
      <c r="D113" t="s">
        <v>1221</v>
      </c>
      <c r="E113" t="s">
        <v>1222</v>
      </c>
      <c r="F113" t="s">
        <v>836</v>
      </c>
      <c r="G113" t="s">
        <v>989</v>
      </c>
      <c r="J113" t="s">
        <v>1524</v>
      </c>
    </row>
    <row r="114" spans="1:10">
      <c r="A114">
        <v>113</v>
      </c>
      <c r="B114" t="s">
        <v>825</v>
      </c>
      <c r="C114" t="s">
        <v>175</v>
      </c>
      <c r="D114" t="s">
        <v>1223</v>
      </c>
      <c r="E114" t="s">
        <v>1224</v>
      </c>
      <c r="F114" t="s">
        <v>1225</v>
      </c>
      <c r="G114" t="s">
        <v>1226</v>
      </c>
      <c r="J114" t="s">
        <v>1524</v>
      </c>
    </row>
    <row r="115" spans="1:10">
      <c r="A115">
        <v>114</v>
      </c>
      <c r="B115" t="s">
        <v>825</v>
      </c>
      <c r="C115" t="s">
        <v>175</v>
      </c>
      <c r="D115" t="s">
        <v>1227</v>
      </c>
      <c r="E115" t="s">
        <v>1224</v>
      </c>
      <c r="F115" t="s">
        <v>1225</v>
      </c>
      <c r="G115" t="s">
        <v>1228</v>
      </c>
      <c r="H115" t="s">
        <v>1229</v>
      </c>
      <c r="J115" t="s">
        <v>1524</v>
      </c>
    </row>
    <row r="116" spans="1:10">
      <c r="A116">
        <v>115</v>
      </c>
      <c r="B116" t="s">
        <v>825</v>
      </c>
      <c r="C116" t="s">
        <v>175</v>
      </c>
      <c r="D116" t="s">
        <v>1230</v>
      </c>
      <c r="E116" t="s">
        <v>1231</v>
      </c>
      <c r="F116" t="s">
        <v>1232</v>
      </c>
      <c r="G116" t="s">
        <v>841</v>
      </c>
      <c r="H116" t="s">
        <v>1233</v>
      </c>
      <c r="J116" t="s">
        <v>1524</v>
      </c>
    </row>
    <row r="117" spans="1:10">
      <c r="A117">
        <v>116</v>
      </c>
      <c r="B117" t="s">
        <v>825</v>
      </c>
      <c r="C117" t="s">
        <v>175</v>
      </c>
      <c r="D117" t="s">
        <v>1234</v>
      </c>
      <c r="E117" t="s">
        <v>1235</v>
      </c>
      <c r="F117" t="s">
        <v>1236</v>
      </c>
      <c r="G117" t="s">
        <v>887</v>
      </c>
      <c r="H117" t="s">
        <v>1237</v>
      </c>
      <c r="J117" t="s">
        <v>1524</v>
      </c>
    </row>
    <row r="118" spans="1:10">
      <c r="A118">
        <v>117</v>
      </c>
      <c r="B118" t="s">
        <v>825</v>
      </c>
      <c r="C118" t="s">
        <v>175</v>
      </c>
      <c r="D118" t="s">
        <v>1238</v>
      </c>
      <c r="E118" t="s">
        <v>1239</v>
      </c>
      <c r="F118" t="s">
        <v>1240</v>
      </c>
      <c r="G118" t="s">
        <v>1012</v>
      </c>
      <c r="H118" t="s">
        <v>1241</v>
      </c>
      <c r="I118" t="s">
        <v>1242</v>
      </c>
      <c r="J118" t="s">
        <v>1524</v>
      </c>
    </row>
    <row r="119" spans="1:10">
      <c r="A119">
        <v>118</v>
      </c>
      <c r="B119" t="s">
        <v>825</v>
      </c>
      <c r="C119" t="s">
        <v>175</v>
      </c>
      <c r="D119" t="s">
        <v>1243</v>
      </c>
      <c r="E119" t="s">
        <v>1244</v>
      </c>
      <c r="F119" t="s">
        <v>1245</v>
      </c>
      <c r="G119" t="s">
        <v>899</v>
      </c>
      <c r="J119" t="s">
        <v>1524</v>
      </c>
    </row>
    <row r="120" spans="1:10">
      <c r="A120">
        <v>119</v>
      </c>
      <c r="B120" t="s">
        <v>825</v>
      </c>
      <c r="C120" t="s">
        <v>175</v>
      </c>
      <c r="D120" t="s">
        <v>1246</v>
      </c>
      <c r="E120" t="s">
        <v>1247</v>
      </c>
      <c r="F120" t="s">
        <v>1248</v>
      </c>
      <c r="G120" t="s">
        <v>1042</v>
      </c>
      <c r="I120" t="s">
        <v>1249</v>
      </c>
      <c r="J120" t="s">
        <v>1524</v>
      </c>
    </row>
    <row r="121" spans="1:10">
      <c r="A121">
        <v>120</v>
      </c>
      <c r="B121" t="s">
        <v>825</v>
      </c>
      <c r="C121" t="s">
        <v>175</v>
      </c>
      <c r="D121" t="s">
        <v>1250</v>
      </c>
      <c r="E121" t="s">
        <v>1251</v>
      </c>
      <c r="F121" t="s">
        <v>1252</v>
      </c>
      <c r="G121" t="s">
        <v>883</v>
      </c>
      <c r="J121" t="s">
        <v>1524</v>
      </c>
    </row>
    <row r="122" spans="1:10">
      <c r="A122">
        <v>121</v>
      </c>
      <c r="B122" t="s">
        <v>825</v>
      </c>
      <c r="C122" t="s">
        <v>175</v>
      </c>
      <c r="D122" t="s">
        <v>1256</v>
      </c>
      <c r="E122" t="s">
        <v>1254</v>
      </c>
      <c r="F122" t="s">
        <v>1255</v>
      </c>
      <c r="G122" t="s">
        <v>989</v>
      </c>
      <c r="H122" t="s">
        <v>1257</v>
      </c>
      <c r="I122" t="s">
        <v>1743</v>
      </c>
      <c r="J122" t="s">
        <v>1524</v>
      </c>
    </row>
    <row r="123" spans="1:10">
      <c r="A123">
        <v>122</v>
      </c>
      <c r="B123" t="s">
        <v>825</v>
      </c>
      <c r="C123" t="s">
        <v>175</v>
      </c>
      <c r="D123" t="s">
        <v>1253</v>
      </c>
      <c r="E123" t="s">
        <v>1254</v>
      </c>
      <c r="F123" t="s">
        <v>1255</v>
      </c>
      <c r="G123" t="s">
        <v>892</v>
      </c>
      <c r="J123" t="s">
        <v>1524</v>
      </c>
    </row>
    <row r="124" spans="1:10">
      <c r="A124">
        <v>123</v>
      </c>
      <c r="B124" t="s">
        <v>825</v>
      </c>
      <c r="C124" t="s">
        <v>175</v>
      </c>
      <c r="D124" t="s">
        <v>1258</v>
      </c>
      <c r="E124" t="s">
        <v>1259</v>
      </c>
      <c r="F124" t="s">
        <v>1260</v>
      </c>
      <c r="G124" t="s">
        <v>1042</v>
      </c>
      <c r="J124" t="s">
        <v>1524</v>
      </c>
    </row>
    <row r="125" spans="1:10">
      <c r="A125">
        <v>124</v>
      </c>
      <c r="B125" t="s">
        <v>825</v>
      </c>
      <c r="C125" t="s">
        <v>175</v>
      </c>
      <c r="D125" t="s">
        <v>1261</v>
      </c>
      <c r="E125" t="s">
        <v>1262</v>
      </c>
      <c r="F125" t="s">
        <v>1263</v>
      </c>
      <c r="G125" t="s">
        <v>940</v>
      </c>
      <c r="J125" t="s">
        <v>1524</v>
      </c>
    </row>
    <row r="126" spans="1:10">
      <c r="A126">
        <v>125</v>
      </c>
      <c r="B126" t="s">
        <v>825</v>
      </c>
      <c r="C126" t="s">
        <v>175</v>
      </c>
      <c r="D126" t="s">
        <v>1264</v>
      </c>
      <c r="E126" t="s">
        <v>1265</v>
      </c>
      <c r="F126" t="s">
        <v>1266</v>
      </c>
      <c r="G126" t="s">
        <v>833</v>
      </c>
      <c r="H126" t="s">
        <v>1267</v>
      </c>
      <c r="J126" t="s">
        <v>1524</v>
      </c>
    </row>
    <row r="127" spans="1:10">
      <c r="A127">
        <v>126</v>
      </c>
      <c r="B127" t="s">
        <v>825</v>
      </c>
      <c r="C127" t="s">
        <v>175</v>
      </c>
      <c r="D127" t="s">
        <v>1268</v>
      </c>
      <c r="E127" t="s">
        <v>1269</v>
      </c>
      <c r="F127" t="s">
        <v>1270</v>
      </c>
      <c r="G127" t="s">
        <v>915</v>
      </c>
      <c r="I127" t="s">
        <v>1271</v>
      </c>
      <c r="J127" t="s">
        <v>1524</v>
      </c>
    </row>
    <row r="128" spans="1:10">
      <c r="A128">
        <v>127</v>
      </c>
      <c r="B128" t="s">
        <v>825</v>
      </c>
      <c r="C128" t="s">
        <v>175</v>
      </c>
      <c r="D128" t="s">
        <v>1272</v>
      </c>
      <c r="E128" t="s">
        <v>1273</v>
      </c>
      <c r="F128" t="s">
        <v>1274</v>
      </c>
      <c r="G128" t="s">
        <v>1095</v>
      </c>
      <c r="J128" t="s">
        <v>1524</v>
      </c>
    </row>
    <row r="129" spans="1:10">
      <c r="A129">
        <v>128</v>
      </c>
      <c r="B129" t="s">
        <v>825</v>
      </c>
      <c r="C129" t="s">
        <v>175</v>
      </c>
      <c r="D129" t="s">
        <v>1275</v>
      </c>
      <c r="E129" t="s">
        <v>1276</v>
      </c>
      <c r="F129" t="s">
        <v>1277</v>
      </c>
      <c r="G129" t="s">
        <v>1095</v>
      </c>
      <c r="J129" t="s">
        <v>1524</v>
      </c>
    </row>
    <row r="130" spans="1:10">
      <c r="A130">
        <v>129</v>
      </c>
      <c r="B130" t="s">
        <v>825</v>
      </c>
      <c r="C130" t="s">
        <v>175</v>
      </c>
      <c r="D130" t="s">
        <v>1278</v>
      </c>
      <c r="E130" t="s">
        <v>1279</v>
      </c>
      <c r="F130" t="s">
        <v>1280</v>
      </c>
      <c r="G130" t="s">
        <v>861</v>
      </c>
      <c r="H130" t="s">
        <v>1281</v>
      </c>
      <c r="J130" t="s">
        <v>1524</v>
      </c>
    </row>
    <row r="131" spans="1:10">
      <c r="A131">
        <v>130</v>
      </c>
      <c r="B131" t="s">
        <v>825</v>
      </c>
      <c r="C131" t="s">
        <v>175</v>
      </c>
      <c r="D131" t="s">
        <v>1282</v>
      </c>
      <c r="E131" t="s">
        <v>1283</v>
      </c>
      <c r="F131" t="s">
        <v>1284</v>
      </c>
      <c r="G131" t="s">
        <v>1050</v>
      </c>
      <c r="J131" t="s">
        <v>1524</v>
      </c>
    </row>
    <row r="132" spans="1:10">
      <c r="A132">
        <v>131</v>
      </c>
      <c r="B132" t="s">
        <v>825</v>
      </c>
      <c r="C132" t="s">
        <v>175</v>
      </c>
      <c r="D132" t="s">
        <v>1285</v>
      </c>
      <c r="E132" t="s">
        <v>1286</v>
      </c>
      <c r="F132" t="s">
        <v>1287</v>
      </c>
      <c r="G132" t="s">
        <v>984</v>
      </c>
      <c r="J132" t="s">
        <v>1524</v>
      </c>
    </row>
    <row r="133" spans="1:10">
      <c r="A133">
        <v>132</v>
      </c>
      <c r="B133" t="s">
        <v>825</v>
      </c>
      <c r="C133" t="s">
        <v>175</v>
      </c>
      <c r="D133" t="s">
        <v>1288</v>
      </c>
      <c r="E133" t="s">
        <v>1289</v>
      </c>
      <c r="F133" t="s">
        <v>1290</v>
      </c>
      <c r="G133" t="s">
        <v>861</v>
      </c>
      <c r="H133" t="s">
        <v>1291</v>
      </c>
      <c r="J133" t="s">
        <v>1524</v>
      </c>
    </row>
    <row r="134" spans="1:10">
      <c r="A134">
        <v>133</v>
      </c>
      <c r="B134" t="s">
        <v>825</v>
      </c>
      <c r="C134" t="s">
        <v>175</v>
      </c>
      <c r="D134" t="s">
        <v>1292</v>
      </c>
      <c r="E134" t="s">
        <v>1293</v>
      </c>
      <c r="F134" t="s">
        <v>1294</v>
      </c>
      <c r="G134" t="s">
        <v>861</v>
      </c>
      <c r="J134" t="s">
        <v>1524</v>
      </c>
    </row>
    <row r="135" spans="1:10">
      <c r="A135">
        <v>134</v>
      </c>
      <c r="B135" t="s">
        <v>825</v>
      </c>
      <c r="C135" t="s">
        <v>175</v>
      </c>
      <c r="D135" t="s">
        <v>1295</v>
      </c>
      <c r="E135" t="s">
        <v>1296</v>
      </c>
      <c r="F135" t="s">
        <v>1297</v>
      </c>
      <c r="G135" t="s">
        <v>1050</v>
      </c>
      <c r="J135" t="s">
        <v>1524</v>
      </c>
    </row>
    <row r="136" spans="1:10">
      <c r="A136">
        <v>135</v>
      </c>
      <c r="B136" t="s">
        <v>825</v>
      </c>
      <c r="C136" t="s">
        <v>175</v>
      </c>
      <c r="D136" t="s">
        <v>1298</v>
      </c>
      <c r="E136" t="s">
        <v>1299</v>
      </c>
      <c r="F136" t="s">
        <v>1300</v>
      </c>
      <c r="G136" t="s">
        <v>1095</v>
      </c>
      <c r="J136" t="s">
        <v>1524</v>
      </c>
    </row>
    <row r="137" spans="1:10">
      <c r="A137">
        <v>136</v>
      </c>
      <c r="B137" t="s">
        <v>825</v>
      </c>
      <c r="C137" t="s">
        <v>175</v>
      </c>
      <c r="D137" t="s">
        <v>1301</v>
      </c>
      <c r="E137" t="s">
        <v>1302</v>
      </c>
      <c r="F137" t="s">
        <v>1303</v>
      </c>
      <c r="G137" t="s">
        <v>1095</v>
      </c>
      <c r="J137" t="s">
        <v>1524</v>
      </c>
    </row>
    <row r="138" spans="1:10">
      <c r="A138">
        <v>137</v>
      </c>
      <c r="B138" t="s">
        <v>825</v>
      </c>
      <c r="C138" t="s">
        <v>175</v>
      </c>
      <c r="D138" t="s">
        <v>1304</v>
      </c>
      <c r="E138" t="s">
        <v>1305</v>
      </c>
      <c r="F138" t="s">
        <v>1306</v>
      </c>
      <c r="G138" t="s">
        <v>833</v>
      </c>
      <c r="I138" t="s">
        <v>1307</v>
      </c>
      <c r="J138" t="s">
        <v>1524</v>
      </c>
    </row>
    <row r="139" spans="1:10">
      <c r="A139">
        <v>138</v>
      </c>
      <c r="B139" t="s">
        <v>825</v>
      </c>
      <c r="C139" t="s">
        <v>175</v>
      </c>
      <c r="D139" t="s">
        <v>1308</v>
      </c>
      <c r="E139" t="s">
        <v>1309</v>
      </c>
      <c r="F139" t="s">
        <v>1310</v>
      </c>
      <c r="G139" t="s">
        <v>861</v>
      </c>
      <c r="J139" t="s">
        <v>1524</v>
      </c>
    </row>
    <row r="140" spans="1:10">
      <c r="A140">
        <v>139</v>
      </c>
      <c r="B140" t="s">
        <v>825</v>
      </c>
      <c r="C140" t="s">
        <v>175</v>
      </c>
      <c r="D140" t="s">
        <v>1311</v>
      </c>
      <c r="E140" t="s">
        <v>1312</v>
      </c>
      <c r="F140" t="s">
        <v>1313</v>
      </c>
      <c r="G140" t="s">
        <v>940</v>
      </c>
      <c r="H140" t="s">
        <v>1314</v>
      </c>
      <c r="J140" t="s">
        <v>1524</v>
      </c>
    </row>
    <row r="141" spans="1:10">
      <c r="A141">
        <v>140</v>
      </c>
      <c r="B141" t="s">
        <v>825</v>
      </c>
      <c r="C141" t="s">
        <v>175</v>
      </c>
      <c r="D141" t="s">
        <v>1315</v>
      </c>
      <c r="E141" t="s">
        <v>1316</v>
      </c>
      <c r="F141" t="s">
        <v>1317</v>
      </c>
      <c r="G141" t="s">
        <v>861</v>
      </c>
      <c r="J141" t="s">
        <v>1524</v>
      </c>
    </row>
    <row r="142" spans="1:10">
      <c r="A142">
        <v>141</v>
      </c>
      <c r="B142" t="s">
        <v>825</v>
      </c>
      <c r="C142" t="s">
        <v>175</v>
      </c>
      <c r="D142" t="s">
        <v>1318</v>
      </c>
      <c r="E142" t="s">
        <v>1319</v>
      </c>
      <c r="F142" t="s">
        <v>1320</v>
      </c>
      <c r="G142" t="s">
        <v>920</v>
      </c>
      <c r="J142" t="s">
        <v>1524</v>
      </c>
    </row>
    <row r="143" spans="1:10">
      <c r="A143">
        <v>142</v>
      </c>
      <c r="B143" t="s">
        <v>825</v>
      </c>
      <c r="C143" t="s">
        <v>175</v>
      </c>
      <c r="D143" t="s">
        <v>1321</v>
      </c>
      <c r="E143" t="s">
        <v>1322</v>
      </c>
      <c r="F143" t="s">
        <v>1323</v>
      </c>
      <c r="G143" t="s">
        <v>1324</v>
      </c>
      <c r="H143" t="s">
        <v>1325</v>
      </c>
      <c r="J143" t="s">
        <v>1524</v>
      </c>
    </row>
    <row r="144" spans="1:10">
      <c r="A144">
        <v>143</v>
      </c>
      <c r="B144" t="s">
        <v>825</v>
      </c>
      <c r="C144" t="s">
        <v>175</v>
      </c>
      <c r="D144" t="s">
        <v>1326</v>
      </c>
      <c r="E144" t="s">
        <v>1327</v>
      </c>
      <c r="F144" t="s">
        <v>1328</v>
      </c>
      <c r="G144" t="s">
        <v>915</v>
      </c>
      <c r="H144" t="s">
        <v>1329</v>
      </c>
      <c r="J144" t="s">
        <v>1524</v>
      </c>
    </row>
    <row r="145" spans="1:10">
      <c r="A145">
        <v>144</v>
      </c>
      <c r="B145" t="s">
        <v>825</v>
      </c>
      <c r="C145" t="s">
        <v>175</v>
      </c>
      <c r="D145" t="s">
        <v>1330</v>
      </c>
      <c r="E145" t="s">
        <v>1331</v>
      </c>
      <c r="F145" t="s">
        <v>1332</v>
      </c>
      <c r="G145" t="s">
        <v>1095</v>
      </c>
      <c r="J145" t="s">
        <v>1524</v>
      </c>
    </row>
    <row r="146" spans="1:10">
      <c r="A146">
        <v>145</v>
      </c>
      <c r="B146" t="s">
        <v>825</v>
      </c>
      <c r="C146" t="s">
        <v>175</v>
      </c>
      <c r="D146" t="s">
        <v>1333</v>
      </c>
      <c r="E146" t="s">
        <v>1334</v>
      </c>
      <c r="F146" t="s">
        <v>1335</v>
      </c>
      <c r="G146" t="s">
        <v>1336</v>
      </c>
      <c r="H146" t="s">
        <v>1337</v>
      </c>
      <c r="J146" t="s">
        <v>1524</v>
      </c>
    </row>
    <row r="147" spans="1:10">
      <c r="A147">
        <v>146</v>
      </c>
      <c r="B147" t="s">
        <v>825</v>
      </c>
      <c r="C147" t="s">
        <v>175</v>
      </c>
      <c r="D147" t="s">
        <v>1338</v>
      </c>
      <c r="E147" t="s">
        <v>1339</v>
      </c>
      <c r="F147" t="s">
        <v>1340</v>
      </c>
      <c r="G147" t="s">
        <v>861</v>
      </c>
      <c r="J147" t="s">
        <v>1524</v>
      </c>
    </row>
    <row r="148" spans="1:10">
      <c r="A148">
        <v>147</v>
      </c>
      <c r="B148" t="s">
        <v>825</v>
      </c>
      <c r="C148" t="s">
        <v>175</v>
      </c>
      <c r="D148" t="s">
        <v>1341</v>
      </c>
      <c r="E148" t="s">
        <v>1342</v>
      </c>
      <c r="F148" t="s">
        <v>1343</v>
      </c>
      <c r="G148" t="s">
        <v>833</v>
      </c>
      <c r="J148" t="s">
        <v>1524</v>
      </c>
    </row>
    <row r="149" spans="1:10">
      <c r="A149">
        <v>148</v>
      </c>
      <c r="B149" t="s">
        <v>825</v>
      </c>
      <c r="C149" t="s">
        <v>175</v>
      </c>
      <c r="D149" t="s">
        <v>1344</v>
      </c>
      <c r="E149" t="s">
        <v>1345</v>
      </c>
      <c r="F149" t="s">
        <v>1346</v>
      </c>
      <c r="G149" t="s">
        <v>833</v>
      </c>
      <c r="J149" t="s">
        <v>1524</v>
      </c>
    </row>
    <row r="150" spans="1:10">
      <c r="A150">
        <v>149</v>
      </c>
      <c r="B150" t="s">
        <v>825</v>
      </c>
      <c r="C150" t="s">
        <v>175</v>
      </c>
      <c r="D150" t="s">
        <v>1347</v>
      </c>
      <c r="E150" t="s">
        <v>1348</v>
      </c>
      <c r="F150" t="s">
        <v>1349</v>
      </c>
      <c r="G150" t="s">
        <v>899</v>
      </c>
      <c r="J150" t="s">
        <v>1524</v>
      </c>
    </row>
    <row r="151" spans="1:10">
      <c r="A151">
        <v>150</v>
      </c>
      <c r="B151" t="s">
        <v>825</v>
      </c>
      <c r="C151" t="s">
        <v>175</v>
      </c>
      <c r="D151" t="s">
        <v>1350</v>
      </c>
      <c r="E151" t="s">
        <v>1351</v>
      </c>
      <c r="F151" t="s">
        <v>1352</v>
      </c>
      <c r="G151" t="s">
        <v>1353</v>
      </c>
      <c r="H151" t="s">
        <v>1354</v>
      </c>
      <c r="I151" t="s">
        <v>1355</v>
      </c>
      <c r="J151" t="s">
        <v>1524</v>
      </c>
    </row>
    <row r="152" spans="1:10">
      <c r="A152">
        <v>151</v>
      </c>
      <c r="B152" t="s">
        <v>825</v>
      </c>
      <c r="C152" t="s">
        <v>175</v>
      </c>
      <c r="D152" t="s">
        <v>1356</v>
      </c>
      <c r="E152" t="s">
        <v>1357</v>
      </c>
      <c r="F152" t="s">
        <v>865</v>
      </c>
      <c r="G152" t="s">
        <v>1358</v>
      </c>
      <c r="J152" t="s">
        <v>1524</v>
      </c>
    </row>
    <row r="153" spans="1:10">
      <c r="A153">
        <v>152</v>
      </c>
      <c r="B153" t="s">
        <v>825</v>
      </c>
      <c r="C153" t="s">
        <v>175</v>
      </c>
      <c r="D153" t="s">
        <v>1359</v>
      </c>
      <c r="E153" t="s">
        <v>1360</v>
      </c>
      <c r="F153" t="s">
        <v>1361</v>
      </c>
      <c r="G153" t="s">
        <v>899</v>
      </c>
      <c r="J153" t="s">
        <v>1524</v>
      </c>
    </row>
    <row r="154" spans="1:10">
      <c r="A154">
        <v>153</v>
      </c>
      <c r="B154" t="s">
        <v>825</v>
      </c>
      <c r="C154" t="s">
        <v>175</v>
      </c>
      <c r="D154" t="s">
        <v>1362</v>
      </c>
      <c r="E154" t="s">
        <v>1363</v>
      </c>
      <c r="F154" t="s">
        <v>828</v>
      </c>
      <c r="G154" t="s">
        <v>1068</v>
      </c>
      <c r="J154" t="s">
        <v>1524</v>
      </c>
    </row>
    <row r="155" spans="1:10">
      <c r="A155">
        <v>154</v>
      </c>
      <c r="B155" t="s">
        <v>825</v>
      </c>
      <c r="C155" t="s">
        <v>175</v>
      </c>
      <c r="D155" t="s">
        <v>1364</v>
      </c>
      <c r="E155" t="s">
        <v>1365</v>
      </c>
      <c r="F155" t="s">
        <v>1366</v>
      </c>
      <c r="G155" t="s">
        <v>899</v>
      </c>
      <c r="J155" t="s">
        <v>1524</v>
      </c>
    </row>
    <row r="156" spans="1:10">
      <c r="A156">
        <v>155</v>
      </c>
      <c r="B156" t="s">
        <v>825</v>
      </c>
      <c r="C156" t="s">
        <v>175</v>
      </c>
      <c r="D156" t="s">
        <v>1367</v>
      </c>
      <c r="E156" t="s">
        <v>1368</v>
      </c>
      <c r="F156" t="s">
        <v>1369</v>
      </c>
      <c r="G156" t="s">
        <v>1012</v>
      </c>
      <c r="J156" t="s">
        <v>1524</v>
      </c>
    </row>
    <row r="157" spans="1:10">
      <c r="A157">
        <v>156</v>
      </c>
      <c r="B157" t="s">
        <v>825</v>
      </c>
      <c r="C157" t="s">
        <v>175</v>
      </c>
      <c r="D157" t="s">
        <v>1370</v>
      </c>
      <c r="E157" t="s">
        <v>1371</v>
      </c>
      <c r="F157" t="s">
        <v>1372</v>
      </c>
      <c r="G157" t="s">
        <v>899</v>
      </c>
      <c r="I157" t="s">
        <v>1373</v>
      </c>
      <c r="J157" t="s">
        <v>1524</v>
      </c>
    </row>
    <row r="158" spans="1:10">
      <c r="A158">
        <v>157</v>
      </c>
      <c r="B158" t="s">
        <v>825</v>
      </c>
      <c r="C158" t="s">
        <v>175</v>
      </c>
      <c r="D158" t="s">
        <v>1374</v>
      </c>
      <c r="E158" t="s">
        <v>1375</v>
      </c>
      <c r="F158" t="s">
        <v>1376</v>
      </c>
      <c r="G158" t="s">
        <v>899</v>
      </c>
      <c r="J158" t="s">
        <v>1524</v>
      </c>
    </row>
    <row r="159" spans="1:10">
      <c r="A159">
        <v>158</v>
      </c>
      <c r="B159" t="s">
        <v>825</v>
      </c>
      <c r="C159" t="s">
        <v>175</v>
      </c>
      <c r="D159" t="s">
        <v>1377</v>
      </c>
      <c r="E159" t="s">
        <v>1378</v>
      </c>
      <c r="F159" t="s">
        <v>1379</v>
      </c>
      <c r="G159" t="s">
        <v>1200</v>
      </c>
      <c r="J159" t="s">
        <v>1524</v>
      </c>
    </row>
    <row r="160" spans="1:10">
      <c r="A160">
        <v>159</v>
      </c>
      <c r="B160" t="s">
        <v>825</v>
      </c>
      <c r="C160" t="s">
        <v>175</v>
      </c>
      <c r="D160" t="s">
        <v>1380</v>
      </c>
      <c r="E160" t="s">
        <v>1381</v>
      </c>
      <c r="F160" t="s">
        <v>1382</v>
      </c>
      <c r="G160" t="s">
        <v>940</v>
      </c>
      <c r="H160" t="s">
        <v>1383</v>
      </c>
      <c r="J160" t="s">
        <v>1524</v>
      </c>
    </row>
    <row r="161" spans="1:10">
      <c r="A161">
        <v>160</v>
      </c>
      <c r="B161" t="s">
        <v>825</v>
      </c>
      <c r="C161" t="s">
        <v>175</v>
      </c>
      <c r="D161" t="s">
        <v>1384</v>
      </c>
      <c r="E161" t="s">
        <v>1385</v>
      </c>
      <c r="F161" t="s">
        <v>1386</v>
      </c>
      <c r="G161" t="s">
        <v>940</v>
      </c>
      <c r="J161" t="s">
        <v>1524</v>
      </c>
    </row>
    <row r="162" spans="1:10">
      <c r="A162">
        <v>161</v>
      </c>
      <c r="B162" t="s">
        <v>825</v>
      </c>
      <c r="C162" t="s">
        <v>175</v>
      </c>
      <c r="D162" t="s">
        <v>1387</v>
      </c>
      <c r="E162" t="s">
        <v>1388</v>
      </c>
      <c r="F162" t="s">
        <v>1389</v>
      </c>
      <c r="G162" t="s">
        <v>940</v>
      </c>
      <c r="J162" t="s">
        <v>1524</v>
      </c>
    </row>
    <row r="163" spans="1:10">
      <c r="A163">
        <v>162</v>
      </c>
      <c r="B163" t="s">
        <v>825</v>
      </c>
      <c r="C163" t="s">
        <v>175</v>
      </c>
      <c r="D163" t="s">
        <v>1390</v>
      </c>
      <c r="E163" t="s">
        <v>1391</v>
      </c>
      <c r="F163" t="s">
        <v>1225</v>
      </c>
      <c r="G163" t="s">
        <v>1392</v>
      </c>
      <c r="J163" t="s">
        <v>1524</v>
      </c>
    </row>
    <row r="164" spans="1:10">
      <c r="A164">
        <v>163</v>
      </c>
      <c r="B164" t="s">
        <v>825</v>
      </c>
      <c r="C164" t="s">
        <v>175</v>
      </c>
      <c r="D164" t="s">
        <v>1393</v>
      </c>
      <c r="E164" t="s">
        <v>1394</v>
      </c>
      <c r="F164" t="s">
        <v>1395</v>
      </c>
      <c r="G164" t="s">
        <v>940</v>
      </c>
      <c r="J164" t="s">
        <v>1524</v>
      </c>
    </row>
    <row r="165" spans="1:10">
      <c r="A165">
        <v>164</v>
      </c>
      <c r="B165" t="s">
        <v>825</v>
      </c>
      <c r="C165" t="s">
        <v>175</v>
      </c>
      <c r="D165" t="s">
        <v>1396</v>
      </c>
      <c r="E165" t="s">
        <v>1397</v>
      </c>
      <c r="F165" t="s">
        <v>1398</v>
      </c>
      <c r="G165" t="s">
        <v>911</v>
      </c>
      <c r="J165" t="s">
        <v>1524</v>
      </c>
    </row>
    <row r="166" spans="1:10">
      <c r="A166">
        <v>165</v>
      </c>
      <c r="B166" t="s">
        <v>825</v>
      </c>
      <c r="C166" t="s">
        <v>175</v>
      </c>
      <c r="D166" t="s">
        <v>1399</v>
      </c>
      <c r="E166" t="s">
        <v>1400</v>
      </c>
      <c r="F166" t="s">
        <v>1401</v>
      </c>
      <c r="G166" t="s">
        <v>899</v>
      </c>
      <c r="H166" t="s">
        <v>1402</v>
      </c>
      <c r="J166" t="s">
        <v>1524</v>
      </c>
    </row>
    <row r="167" spans="1:10">
      <c r="A167">
        <v>166</v>
      </c>
      <c r="B167" t="s">
        <v>825</v>
      </c>
      <c r="C167" t="s">
        <v>175</v>
      </c>
      <c r="D167" t="s">
        <v>1403</v>
      </c>
      <c r="E167" t="s">
        <v>1404</v>
      </c>
      <c r="F167" t="s">
        <v>1405</v>
      </c>
      <c r="G167" t="s">
        <v>915</v>
      </c>
      <c r="J167" t="s">
        <v>1524</v>
      </c>
    </row>
    <row r="168" spans="1:10">
      <c r="A168">
        <v>167</v>
      </c>
      <c r="B168" t="s">
        <v>825</v>
      </c>
      <c r="C168" t="s">
        <v>175</v>
      </c>
      <c r="D168" t="s">
        <v>1406</v>
      </c>
      <c r="E168" t="s">
        <v>1407</v>
      </c>
      <c r="F168" t="s">
        <v>1408</v>
      </c>
      <c r="G168" t="s">
        <v>861</v>
      </c>
      <c r="I168" t="s">
        <v>1409</v>
      </c>
      <c r="J168" t="s">
        <v>1524</v>
      </c>
    </row>
    <row r="169" spans="1:10">
      <c r="A169">
        <v>168</v>
      </c>
      <c r="B169" t="s">
        <v>825</v>
      </c>
      <c r="C169" t="s">
        <v>175</v>
      </c>
      <c r="D169" t="s">
        <v>1410</v>
      </c>
      <c r="E169" t="s">
        <v>1411</v>
      </c>
      <c r="F169" t="s">
        <v>1412</v>
      </c>
      <c r="G169" t="s">
        <v>984</v>
      </c>
      <c r="J169" t="s">
        <v>1524</v>
      </c>
    </row>
    <row r="170" spans="1:10">
      <c r="A170">
        <v>169</v>
      </c>
      <c r="B170" t="s">
        <v>825</v>
      </c>
      <c r="C170" t="s">
        <v>175</v>
      </c>
      <c r="D170" t="s">
        <v>1413</v>
      </c>
      <c r="E170" t="s">
        <v>1414</v>
      </c>
      <c r="F170" t="s">
        <v>1415</v>
      </c>
      <c r="G170" t="s">
        <v>940</v>
      </c>
      <c r="J170" t="s">
        <v>1524</v>
      </c>
    </row>
    <row r="171" spans="1:10">
      <c r="A171">
        <v>170</v>
      </c>
      <c r="B171" t="s">
        <v>825</v>
      </c>
      <c r="C171" t="s">
        <v>175</v>
      </c>
      <c r="D171" t="s">
        <v>1416</v>
      </c>
      <c r="E171" t="s">
        <v>1417</v>
      </c>
      <c r="F171" t="s">
        <v>1418</v>
      </c>
      <c r="G171" t="s">
        <v>841</v>
      </c>
      <c r="J171" t="s">
        <v>1524</v>
      </c>
    </row>
    <row r="172" spans="1:10">
      <c r="A172">
        <v>171</v>
      </c>
      <c r="B172" t="s">
        <v>825</v>
      </c>
      <c r="C172" t="s">
        <v>175</v>
      </c>
      <c r="D172" t="s">
        <v>1419</v>
      </c>
      <c r="E172" t="s">
        <v>1420</v>
      </c>
      <c r="F172" t="s">
        <v>1421</v>
      </c>
      <c r="G172" t="s">
        <v>899</v>
      </c>
      <c r="J172" t="s">
        <v>1524</v>
      </c>
    </row>
    <row r="173" spans="1:10">
      <c r="A173">
        <v>172</v>
      </c>
      <c r="B173" t="s">
        <v>825</v>
      </c>
      <c r="C173" t="s">
        <v>175</v>
      </c>
      <c r="D173" t="s">
        <v>1422</v>
      </c>
      <c r="E173" t="s">
        <v>1423</v>
      </c>
      <c r="F173" t="s">
        <v>1424</v>
      </c>
      <c r="G173" t="s">
        <v>1425</v>
      </c>
      <c r="J173" t="s">
        <v>1524</v>
      </c>
    </row>
    <row r="174" spans="1:10">
      <c r="A174">
        <v>173</v>
      </c>
      <c r="B174" t="s">
        <v>825</v>
      </c>
      <c r="C174" t="s">
        <v>175</v>
      </c>
      <c r="D174" t="s">
        <v>1426</v>
      </c>
      <c r="E174" t="s">
        <v>1427</v>
      </c>
      <c r="F174" t="s">
        <v>1428</v>
      </c>
      <c r="G174" t="s">
        <v>861</v>
      </c>
      <c r="J174" t="s">
        <v>1524</v>
      </c>
    </row>
    <row r="175" spans="1:10">
      <c r="A175">
        <v>174</v>
      </c>
      <c r="B175" t="s">
        <v>825</v>
      </c>
      <c r="C175" t="s">
        <v>175</v>
      </c>
      <c r="D175" t="s">
        <v>1429</v>
      </c>
      <c r="E175" t="s">
        <v>1430</v>
      </c>
      <c r="F175" t="s">
        <v>1431</v>
      </c>
      <c r="G175" t="s">
        <v>861</v>
      </c>
      <c r="J175" t="s">
        <v>1524</v>
      </c>
    </row>
    <row r="176" spans="1:10">
      <c r="A176">
        <v>175</v>
      </c>
      <c r="B176" t="s">
        <v>825</v>
      </c>
      <c r="C176" t="s">
        <v>175</v>
      </c>
      <c r="D176" t="s">
        <v>1432</v>
      </c>
      <c r="E176" t="s">
        <v>1433</v>
      </c>
      <c r="F176" t="s">
        <v>1434</v>
      </c>
      <c r="G176" t="s">
        <v>892</v>
      </c>
      <c r="H176" t="s">
        <v>1435</v>
      </c>
      <c r="J176" t="s">
        <v>1524</v>
      </c>
    </row>
    <row r="177" spans="1:10">
      <c r="A177">
        <v>176</v>
      </c>
      <c r="B177" t="s">
        <v>825</v>
      </c>
      <c r="C177" t="s">
        <v>175</v>
      </c>
      <c r="D177" t="s">
        <v>1436</v>
      </c>
      <c r="E177" t="s">
        <v>1437</v>
      </c>
      <c r="F177" t="s">
        <v>1438</v>
      </c>
      <c r="G177" t="s">
        <v>1439</v>
      </c>
      <c r="H177" t="s">
        <v>1440</v>
      </c>
      <c r="J177" t="s">
        <v>1524</v>
      </c>
    </row>
    <row r="178" spans="1:10">
      <c r="A178">
        <v>177</v>
      </c>
      <c r="B178" t="s">
        <v>825</v>
      </c>
      <c r="C178" t="s">
        <v>175</v>
      </c>
      <c r="D178" t="s">
        <v>1441</v>
      </c>
      <c r="E178" t="s">
        <v>1442</v>
      </c>
      <c r="F178" t="s">
        <v>1443</v>
      </c>
      <c r="G178" t="s">
        <v>861</v>
      </c>
      <c r="J178" t="s">
        <v>1524</v>
      </c>
    </row>
    <row r="179" spans="1:10">
      <c r="A179">
        <v>178</v>
      </c>
      <c r="B179" t="s">
        <v>825</v>
      </c>
      <c r="C179" t="s">
        <v>175</v>
      </c>
      <c r="D179" t="s">
        <v>1444</v>
      </c>
      <c r="E179" t="s">
        <v>1445</v>
      </c>
      <c r="F179" t="s">
        <v>1446</v>
      </c>
      <c r="G179" t="s">
        <v>1095</v>
      </c>
      <c r="J179" t="s">
        <v>1524</v>
      </c>
    </row>
    <row r="180" spans="1:10">
      <c r="A180">
        <v>179</v>
      </c>
      <c r="B180" t="s">
        <v>825</v>
      </c>
      <c r="C180" t="s">
        <v>175</v>
      </c>
      <c r="D180" t="s">
        <v>1447</v>
      </c>
      <c r="E180" t="s">
        <v>1448</v>
      </c>
      <c r="F180" t="s">
        <v>1449</v>
      </c>
      <c r="G180" t="s">
        <v>1042</v>
      </c>
      <c r="J180" t="s">
        <v>1524</v>
      </c>
    </row>
    <row r="181" spans="1:10">
      <c r="A181">
        <v>180</v>
      </c>
      <c r="B181" t="s">
        <v>825</v>
      </c>
      <c r="C181" t="s">
        <v>175</v>
      </c>
      <c r="D181" t="s">
        <v>1450</v>
      </c>
      <c r="E181" t="s">
        <v>1451</v>
      </c>
      <c r="F181" t="s">
        <v>1452</v>
      </c>
      <c r="G181" t="s">
        <v>1453</v>
      </c>
      <c r="J181" t="s">
        <v>1524</v>
      </c>
    </row>
    <row r="182" spans="1:10">
      <c r="A182">
        <v>181</v>
      </c>
      <c r="B182" t="s">
        <v>825</v>
      </c>
      <c r="C182" t="s">
        <v>175</v>
      </c>
      <c r="D182" t="s">
        <v>1454</v>
      </c>
      <c r="E182" t="s">
        <v>1455</v>
      </c>
      <c r="F182" t="s">
        <v>1456</v>
      </c>
      <c r="G182" t="s">
        <v>861</v>
      </c>
      <c r="J182" t="s">
        <v>1524</v>
      </c>
    </row>
    <row r="183" spans="1:10">
      <c r="A183">
        <v>182</v>
      </c>
      <c r="B183" t="s">
        <v>825</v>
      </c>
      <c r="C183" t="s">
        <v>175</v>
      </c>
      <c r="D183" t="s">
        <v>1457</v>
      </c>
      <c r="E183" t="s">
        <v>1458</v>
      </c>
      <c r="F183" t="s">
        <v>1459</v>
      </c>
      <c r="G183" t="s">
        <v>861</v>
      </c>
      <c r="J183" t="s">
        <v>1524</v>
      </c>
    </row>
    <row r="184" spans="1:10">
      <c r="A184">
        <v>183</v>
      </c>
      <c r="B184" t="s">
        <v>825</v>
      </c>
      <c r="C184" t="s">
        <v>175</v>
      </c>
      <c r="D184" t="s">
        <v>1460</v>
      </c>
      <c r="E184" t="s">
        <v>1461</v>
      </c>
      <c r="F184" t="s">
        <v>1462</v>
      </c>
      <c r="G184" t="s">
        <v>833</v>
      </c>
      <c r="J184" t="s">
        <v>1524</v>
      </c>
    </row>
    <row r="185" spans="1:10">
      <c r="A185">
        <v>184</v>
      </c>
      <c r="B185" t="s">
        <v>825</v>
      </c>
      <c r="C185" t="s">
        <v>175</v>
      </c>
      <c r="D185" t="s">
        <v>1463</v>
      </c>
      <c r="E185" t="s">
        <v>1464</v>
      </c>
      <c r="F185" t="s">
        <v>955</v>
      </c>
      <c r="G185" t="s">
        <v>1465</v>
      </c>
      <c r="J185" t="s">
        <v>1524</v>
      </c>
    </row>
    <row r="186" spans="1:10">
      <c r="A186">
        <v>185</v>
      </c>
      <c r="B186" t="s">
        <v>825</v>
      </c>
      <c r="C186" t="s">
        <v>175</v>
      </c>
      <c r="D186" t="s">
        <v>1466</v>
      </c>
      <c r="E186" t="s">
        <v>1467</v>
      </c>
      <c r="F186" t="s">
        <v>1468</v>
      </c>
      <c r="G186" t="s">
        <v>1469</v>
      </c>
      <c r="I186" t="s">
        <v>1470</v>
      </c>
      <c r="J186" t="s">
        <v>1524</v>
      </c>
    </row>
    <row r="187" spans="1:10">
      <c r="A187">
        <v>186</v>
      </c>
      <c r="B187" t="s">
        <v>825</v>
      </c>
      <c r="C187" t="s">
        <v>175</v>
      </c>
      <c r="D187" t="s">
        <v>1471</v>
      </c>
      <c r="E187" t="s">
        <v>1472</v>
      </c>
      <c r="F187" t="s">
        <v>1473</v>
      </c>
      <c r="G187" t="s">
        <v>861</v>
      </c>
      <c r="J187" t="s">
        <v>1524</v>
      </c>
    </row>
    <row r="188" spans="1:10">
      <c r="A188">
        <v>187</v>
      </c>
      <c r="B188" t="s">
        <v>825</v>
      </c>
      <c r="C188" t="s">
        <v>175</v>
      </c>
      <c r="D188" t="s">
        <v>1474</v>
      </c>
      <c r="E188" t="s">
        <v>1475</v>
      </c>
      <c r="F188" t="s">
        <v>828</v>
      </c>
      <c r="G188" t="s">
        <v>1469</v>
      </c>
      <c r="J188" t="s">
        <v>1524</v>
      </c>
    </row>
    <row r="189" spans="1:10">
      <c r="A189">
        <v>188</v>
      </c>
      <c r="B189" t="s">
        <v>825</v>
      </c>
      <c r="C189" t="s">
        <v>175</v>
      </c>
      <c r="D189" t="s">
        <v>1476</v>
      </c>
      <c r="E189" t="s">
        <v>1477</v>
      </c>
      <c r="F189" t="s">
        <v>1186</v>
      </c>
      <c r="G189" t="s">
        <v>1478</v>
      </c>
      <c r="J189" t="s">
        <v>1524</v>
      </c>
    </row>
    <row r="190" spans="1:10">
      <c r="A190">
        <v>189</v>
      </c>
      <c r="B190" t="s">
        <v>825</v>
      </c>
      <c r="C190" t="s">
        <v>175</v>
      </c>
      <c r="D190" t="s">
        <v>1479</v>
      </c>
      <c r="E190" t="s">
        <v>1480</v>
      </c>
      <c r="F190" t="s">
        <v>1101</v>
      </c>
      <c r="G190" t="s">
        <v>1220</v>
      </c>
      <c r="J190" t="s">
        <v>1524</v>
      </c>
    </row>
    <row r="191" spans="1:10">
      <c r="A191">
        <v>190</v>
      </c>
      <c r="B191" t="s">
        <v>825</v>
      </c>
      <c r="C191" t="s">
        <v>175</v>
      </c>
      <c r="D191" t="s">
        <v>1481</v>
      </c>
      <c r="E191" t="s">
        <v>1482</v>
      </c>
      <c r="F191" t="s">
        <v>1446</v>
      </c>
      <c r="G191" t="s">
        <v>1483</v>
      </c>
      <c r="J191" t="s">
        <v>1524</v>
      </c>
    </row>
    <row r="192" spans="1:10">
      <c r="A192">
        <v>191</v>
      </c>
      <c r="B192" t="s">
        <v>825</v>
      </c>
      <c r="C192" t="s">
        <v>175</v>
      </c>
      <c r="D192" t="s">
        <v>1484</v>
      </c>
      <c r="E192" t="s">
        <v>1485</v>
      </c>
      <c r="F192" t="s">
        <v>1486</v>
      </c>
      <c r="G192" t="s">
        <v>1487</v>
      </c>
      <c r="I192" t="s">
        <v>1488</v>
      </c>
      <c r="J192" t="s">
        <v>1524</v>
      </c>
    </row>
    <row r="193" spans="1:10">
      <c r="A193">
        <v>192</v>
      </c>
      <c r="B193" t="s">
        <v>825</v>
      </c>
      <c r="C193" t="s">
        <v>175</v>
      </c>
      <c r="D193" t="s">
        <v>1489</v>
      </c>
      <c r="E193" t="s">
        <v>1490</v>
      </c>
      <c r="F193" t="s">
        <v>895</v>
      </c>
      <c r="G193" t="s">
        <v>1491</v>
      </c>
      <c r="J193" t="s">
        <v>1524</v>
      </c>
    </row>
    <row r="194" spans="1:10">
      <c r="A194">
        <v>193</v>
      </c>
      <c r="B194" t="s">
        <v>825</v>
      </c>
      <c r="C194" t="s">
        <v>175</v>
      </c>
      <c r="D194" t="s">
        <v>1492</v>
      </c>
      <c r="E194" t="s">
        <v>1493</v>
      </c>
      <c r="F194" t="s">
        <v>895</v>
      </c>
      <c r="G194" t="s">
        <v>1494</v>
      </c>
      <c r="J194" t="s">
        <v>1524</v>
      </c>
    </row>
    <row r="195" spans="1:10">
      <c r="A195">
        <v>194</v>
      </c>
      <c r="B195" t="s">
        <v>825</v>
      </c>
      <c r="C195" t="s">
        <v>175</v>
      </c>
      <c r="D195" t="s">
        <v>1495</v>
      </c>
      <c r="E195" t="s">
        <v>1496</v>
      </c>
      <c r="F195" t="s">
        <v>895</v>
      </c>
      <c r="G195" t="s">
        <v>1497</v>
      </c>
      <c r="J195" t="s">
        <v>1524</v>
      </c>
    </row>
    <row r="196" spans="1:10">
      <c r="A196">
        <v>195</v>
      </c>
      <c r="B196" t="s">
        <v>825</v>
      </c>
      <c r="C196" t="s">
        <v>175</v>
      </c>
      <c r="D196" t="s">
        <v>1498</v>
      </c>
      <c r="E196" t="s">
        <v>1499</v>
      </c>
      <c r="F196" t="s">
        <v>1217</v>
      </c>
      <c r="G196" t="s">
        <v>1500</v>
      </c>
      <c r="J196" t="s">
        <v>1524</v>
      </c>
    </row>
    <row r="197" spans="1:10">
      <c r="A197">
        <v>196</v>
      </c>
      <c r="B197" t="s">
        <v>825</v>
      </c>
      <c r="C197" t="s">
        <v>175</v>
      </c>
      <c r="D197" t="s">
        <v>1501</v>
      </c>
      <c r="E197" t="s">
        <v>1502</v>
      </c>
      <c r="F197" t="s">
        <v>1217</v>
      </c>
      <c r="G197" t="s">
        <v>1503</v>
      </c>
      <c r="H197" t="s">
        <v>1504</v>
      </c>
      <c r="J197" t="s">
        <v>1524</v>
      </c>
    </row>
    <row r="198" spans="1:10">
      <c r="A198">
        <v>197</v>
      </c>
      <c r="B198" t="s">
        <v>825</v>
      </c>
      <c r="C198" t="s">
        <v>175</v>
      </c>
      <c r="D198" t="s">
        <v>1505</v>
      </c>
      <c r="E198" t="s">
        <v>1506</v>
      </c>
      <c r="F198" t="s">
        <v>1507</v>
      </c>
      <c r="G198" t="s">
        <v>1336</v>
      </c>
      <c r="J198" t="s">
        <v>1524</v>
      </c>
    </row>
    <row r="199" spans="1:10">
      <c r="A199">
        <v>198</v>
      </c>
      <c r="B199" t="s">
        <v>825</v>
      </c>
      <c r="C199" t="s">
        <v>175</v>
      </c>
      <c r="D199" t="s">
        <v>1508</v>
      </c>
      <c r="E199" t="s">
        <v>1509</v>
      </c>
      <c r="F199" t="s">
        <v>1510</v>
      </c>
      <c r="G199" t="s">
        <v>899</v>
      </c>
      <c r="J199" t="s">
        <v>1524</v>
      </c>
    </row>
    <row r="200" spans="1:10">
      <c r="A200">
        <v>199</v>
      </c>
      <c r="B200" t="s">
        <v>825</v>
      </c>
      <c r="C200" t="s">
        <v>175</v>
      </c>
      <c r="D200" t="s">
        <v>1511</v>
      </c>
      <c r="E200" t="s">
        <v>1512</v>
      </c>
      <c r="F200" t="s">
        <v>1513</v>
      </c>
      <c r="G200" t="s">
        <v>1075</v>
      </c>
      <c r="J200" t="s">
        <v>1524</v>
      </c>
    </row>
    <row r="201" spans="1:10">
      <c r="A201">
        <v>200</v>
      </c>
      <c r="B201" t="s">
        <v>825</v>
      </c>
      <c r="C201" t="s">
        <v>175</v>
      </c>
      <c r="D201" t="s">
        <v>1514</v>
      </c>
      <c r="E201" t="s">
        <v>1515</v>
      </c>
      <c r="F201" t="s">
        <v>1516</v>
      </c>
      <c r="G201" t="s">
        <v>915</v>
      </c>
      <c r="J201" t="s">
        <v>1524</v>
      </c>
    </row>
    <row r="202" spans="1:10">
      <c r="A202">
        <v>201</v>
      </c>
      <c r="B202" t="s">
        <v>825</v>
      </c>
      <c r="C202" t="s">
        <v>175</v>
      </c>
      <c r="D202" t="s">
        <v>1517</v>
      </c>
      <c r="E202" t="s">
        <v>1518</v>
      </c>
      <c r="F202" t="s">
        <v>1443</v>
      </c>
      <c r="G202" t="s">
        <v>1336</v>
      </c>
      <c r="H202" t="s">
        <v>1519</v>
      </c>
      <c r="J202" t="s">
        <v>1524</v>
      </c>
    </row>
    <row r="203" spans="1:10">
      <c r="A203">
        <v>202</v>
      </c>
      <c r="B203" t="s">
        <v>825</v>
      </c>
      <c r="C203" t="s">
        <v>175</v>
      </c>
      <c r="D203" t="s">
        <v>1520</v>
      </c>
      <c r="E203" t="s">
        <v>1521</v>
      </c>
      <c r="F203" t="s">
        <v>948</v>
      </c>
      <c r="G203" t="s">
        <v>1522</v>
      </c>
      <c r="J203" t="s">
        <v>1524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1523</v>
      </c>
      <c r="B1" t="s">
        <v>131</v>
      </c>
      <c r="C1" t="s">
        <v>132</v>
      </c>
      <c r="D1" t="s">
        <v>1735</v>
      </c>
    </row>
    <row r="2" spans="1:4">
      <c r="A2">
        <v>1</v>
      </c>
      <c r="B2" t="s">
        <v>1525</v>
      </c>
      <c r="C2" t="s">
        <v>1527</v>
      </c>
      <c r="D2" t="s">
        <v>1528</v>
      </c>
    </row>
    <row r="3" spans="1:4">
      <c r="A3">
        <v>2</v>
      </c>
      <c r="B3" t="s">
        <v>1525</v>
      </c>
      <c r="C3" t="s">
        <v>1525</v>
      </c>
      <c r="D3" t="s">
        <v>1526</v>
      </c>
    </row>
    <row r="4" spans="1:4">
      <c r="A4">
        <v>3</v>
      </c>
      <c r="B4" t="s">
        <v>1525</v>
      </c>
      <c r="C4" t="s">
        <v>1529</v>
      </c>
      <c r="D4" t="s">
        <v>1530</v>
      </c>
    </row>
    <row r="5" spans="1:4">
      <c r="A5">
        <v>4</v>
      </c>
      <c r="B5" t="s">
        <v>1525</v>
      </c>
      <c r="C5" t="s">
        <v>1531</v>
      </c>
      <c r="D5" t="s">
        <v>1532</v>
      </c>
    </row>
    <row r="6" spans="1:4">
      <c r="A6">
        <v>5</v>
      </c>
      <c r="B6" t="s">
        <v>1525</v>
      </c>
      <c r="C6" t="s">
        <v>1533</v>
      </c>
      <c r="D6" t="s">
        <v>1534</v>
      </c>
    </row>
    <row r="7" spans="1:4">
      <c r="A7">
        <v>6</v>
      </c>
      <c r="B7" t="s">
        <v>1525</v>
      </c>
      <c r="C7" t="s">
        <v>1535</v>
      </c>
      <c r="D7" t="s">
        <v>1536</v>
      </c>
    </row>
    <row r="8" spans="1:4">
      <c r="A8">
        <v>7</v>
      </c>
      <c r="B8" t="s">
        <v>1525</v>
      </c>
      <c r="C8" t="s">
        <v>1537</v>
      </c>
      <c r="D8" t="s">
        <v>1538</v>
      </c>
    </row>
    <row r="9" spans="1:4">
      <c r="A9">
        <v>8</v>
      </c>
      <c r="B9" t="s">
        <v>1525</v>
      </c>
      <c r="C9" t="s">
        <v>1539</v>
      </c>
      <c r="D9" t="s">
        <v>1540</v>
      </c>
    </row>
    <row r="10" spans="1:4">
      <c r="A10">
        <v>9</v>
      </c>
      <c r="B10" t="s">
        <v>1541</v>
      </c>
      <c r="C10" t="s">
        <v>1541</v>
      </c>
      <c r="D10" t="s">
        <v>1542</v>
      </c>
    </row>
    <row r="11" spans="1:4">
      <c r="A11">
        <v>10</v>
      </c>
      <c r="B11" t="s">
        <v>1541</v>
      </c>
      <c r="C11" t="s">
        <v>1543</v>
      </c>
      <c r="D11" t="s">
        <v>1544</v>
      </c>
    </row>
    <row r="12" spans="1:4">
      <c r="A12">
        <v>11</v>
      </c>
      <c r="B12" t="s">
        <v>1541</v>
      </c>
      <c r="C12" t="s">
        <v>1545</v>
      </c>
      <c r="D12" t="s">
        <v>1546</v>
      </c>
    </row>
    <row r="13" spans="1:4">
      <c r="A13">
        <v>12</v>
      </c>
      <c r="B13" t="s">
        <v>1541</v>
      </c>
      <c r="C13" t="s">
        <v>1547</v>
      </c>
      <c r="D13" t="s">
        <v>1548</v>
      </c>
    </row>
    <row r="14" spans="1:4">
      <c r="A14">
        <v>13</v>
      </c>
      <c r="B14" t="s">
        <v>1541</v>
      </c>
      <c r="C14" t="s">
        <v>1549</v>
      </c>
      <c r="D14" t="s">
        <v>1550</v>
      </c>
    </row>
    <row r="15" spans="1:4">
      <c r="A15">
        <v>14</v>
      </c>
      <c r="B15" t="s">
        <v>1541</v>
      </c>
      <c r="C15" t="s">
        <v>1551</v>
      </c>
      <c r="D15" t="s">
        <v>1552</v>
      </c>
    </row>
    <row r="16" spans="1:4">
      <c r="A16">
        <v>15</v>
      </c>
      <c r="B16" t="s">
        <v>1541</v>
      </c>
      <c r="C16" t="s">
        <v>1553</v>
      </c>
      <c r="D16" t="s">
        <v>1554</v>
      </c>
    </row>
    <row r="17" spans="1:4">
      <c r="A17">
        <v>16</v>
      </c>
      <c r="B17" t="s">
        <v>1555</v>
      </c>
      <c r="C17" t="s">
        <v>1555</v>
      </c>
      <c r="D17" t="s">
        <v>1556</v>
      </c>
    </row>
    <row r="18" spans="1:4">
      <c r="A18">
        <v>17</v>
      </c>
      <c r="B18" t="s">
        <v>1557</v>
      </c>
      <c r="C18" t="s">
        <v>1559</v>
      </c>
      <c r="D18" t="s">
        <v>1560</v>
      </c>
    </row>
    <row r="19" spans="1:4">
      <c r="A19">
        <v>18</v>
      </c>
      <c r="B19" t="s">
        <v>1557</v>
      </c>
      <c r="C19" t="s">
        <v>1557</v>
      </c>
      <c r="D19" t="s">
        <v>1558</v>
      </c>
    </row>
    <row r="20" spans="1:4">
      <c r="A20">
        <v>19</v>
      </c>
      <c r="B20" t="s">
        <v>1557</v>
      </c>
      <c r="C20" t="s">
        <v>1561</v>
      </c>
      <c r="D20" t="s">
        <v>1562</v>
      </c>
    </row>
    <row r="21" spans="1:4">
      <c r="A21">
        <v>20</v>
      </c>
      <c r="B21" t="s">
        <v>1557</v>
      </c>
      <c r="C21" t="s">
        <v>1563</v>
      </c>
      <c r="D21" t="s">
        <v>1564</v>
      </c>
    </row>
    <row r="22" spans="1:4">
      <c r="A22">
        <v>21</v>
      </c>
      <c r="B22" t="s">
        <v>1557</v>
      </c>
      <c r="C22" t="s">
        <v>1565</v>
      </c>
      <c r="D22" t="s">
        <v>1566</v>
      </c>
    </row>
    <row r="23" spans="1:4">
      <c r="A23">
        <v>22</v>
      </c>
      <c r="B23" t="s">
        <v>1557</v>
      </c>
      <c r="C23" t="s">
        <v>1567</v>
      </c>
      <c r="D23" t="s">
        <v>1568</v>
      </c>
    </row>
    <row r="24" spans="1:4">
      <c r="A24">
        <v>23</v>
      </c>
      <c r="B24" t="s">
        <v>1557</v>
      </c>
      <c r="C24" t="s">
        <v>1569</v>
      </c>
      <c r="D24" t="s">
        <v>1570</v>
      </c>
    </row>
    <row r="25" spans="1:4">
      <c r="A25">
        <v>24</v>
      </c>
      <c r="B25" t="s">
        <v>1557</v>
      </c>
      <c r="C25" t="s">
        <v>1571</v>
      </c>
      <c r="D25" t="s">
        <v>1572</v>
      </c>
    </row>
    <row r="26" spans="1:4">
      <c r="A26">
        <v>25</v>
      </c>
      <c r="B26" t="s">
        <v>1557</v>
      </c>
      <c r="C26" t="s">
        <v>1573</v>
      </c>
      <c r="D26" t="s">
        <v>1574</v>
      </c>
    </row>
    <row r="27" spans="1:4">
      <c r="A27">
        <v>26</v>
      </c>
      <c r="B27" t="s">
        <v>1557</v>
      </c>
      <c r="C27" t="s">
        <v>1575</v>
      </c>
      <c r="D27" t="s">
        <v>1576</v>
      </c>
    </row>
    <row r="28" spans="1:4">
      <c r="A28">
        <v>27</v>
      </c>
      <c r="B28" t="s">
        <v>1557</v>
      </c>
      <c r="C28" t="s">
        <v>1577</v>
      </c>
      <c r="D28" t="s">
        <v>1578</v>
      </c>
    </row>
    <row r="29" spans="1:4">
      <c r="A29">
        <v>28</v>
      </c>
      <c r="B29" t="s">
        <v>1579</v>
      </c>
      <c r="C29" t="s">
        <v>1579</v>
      </c>
      <c r="D29" t="s">
        <v>1580</v>
      </c>
    </row>
    <row r="30" spans="1:4">
      <c r="A30">
        <v>29</v>
      </c>
      <c r="B30" t="s">
        <v>1581</v>
      </c>
      <c r="C30" t="s">
        <v>1581</v>
      </c>
      <c r="D30" t="s">
        <v>1582</v>
      </c>
    </row>
    <row r="31" spans="1:4">
      <c r="A31">
        <v>30</v>
      </c>
      <c r="B31" t="s">
        <v>1583</v>
      </c>
      <c r="C31" t="s">
        <v>1583</v>
      </c>
      <c r="D31" t="s">
        <v>1584</v>
      </c>
    </row>
    <row r="32" spans="1:4">
      <c r="A32">
        <v>31</v>
      </c>
      <c r="B32" t="s">
        <v>1585</v>
      </c>
      <c r="C32" t="s">
        <v>1587</v>
      </c>
      <c r="D32" t="s">
        <v>1588</v>
      </c>
    </row>
    <row r="33" spans="1:4">
      <c r="A33">
        <v>32</v>
      </c>
      <c r="B33" t="s">
        <v>1585</v>
      </c>
      <c r="C33" t="s">
        <v>1589</v>
      </c>
      <c r="D33" t="s">
        <v>1590</v>
      </c>
    </row>
    <row r="34" spans="1:4">
      <c r="A34">
        <v>33</v>
      </c>
      <c r="B34" t="s">
        <v>1585</v>
      </c>
      <c r="C34" t="s">
        <v>1591</v>
      </c>
      <c r="D34" t="s">
        <v>1592</v>
      </c>
    </row>
    <row r="35" spans="1:4">
      <c r="A35">
        <v>34</v>
      </c>
      <c r="B35" t="s">
        <v>1585</v>
      </c>
      <c r="C35" t="s">
        <v>1585</v>
      </c>
      <c r="D35" t="s">
        <v>1586</v>
      </c>
    </row>
    <row r="36" spans="1:4">
      <c r="A36">
        <v>35</v>
      </c>
      <c r="B36" t="s">
        <v>1585</v>
      </c>
      <c r="C36" t="s">
        <v>1593</v>
      </c>
      <c r="D36" t="s">
        <v>1594</v>
      </c>
    </row>
    <row r="37" spans="1:4">
      <c r="A37">
        <v>36</v>
      </c>
      <c r="B37" t="s">
        <v>1585</v>
      </c>
      <c r="C37" t="s">
        <v>1595</v>
      </c>
      <c r="D37" t="s">
        <v>1596</v>
      </c>
    </row>
    <row r="38" spans="1:4">
      <c r="A38">
        <v>37</v>
      </c>
      <c r="B38" t="s">
        <v>1585</v>
      </c>
      <c r="C38" t="s">
        <v>1597</v>
      </c>
      <c r="D38" t="s">
        <v>1598</v>
      </c>
    </row>
    <row r="39" spans="1:4">
      <c r="A39">
        <v>38</v>
      </c>
      <c r="B39" t="s">
        <v>1585</v>
      </c>
      <c r="C39" t="s">
        <v>1599</v>
      </c>
      <c r="D39" t="s">
        <v>1600</v>
      </c>
    </row>
    <row r="40" spans="1:4">
      <c r="A40">
        <v>39</v>
      </c>
      <c r="B40" t="s">
        <v>1585</v>
      </c>
      <c r="C40" t="s">
        <v>1601</v>
      </c>
      <c r="D40" t="s">
        <v>1602</v>
      </c>
    </row>
    <row r="41" spans="1:4">
      <c r="A41">
        <v>40</v>
      </c>
      <c r="B41" t="s">
        <v>1603</v>
      </c>
      <c r="C41" t="s">
        <v>1603</v>
      </c>
      <c r="D41" t="s">
        <v>1604</v>
      </c>
    </row>
    <row r="42" spans="1:4">
      <c r="A42">
        <v>41</v>
      </c>
      <c r="B42" t="s">
        <v>1605</v>
      </c>
      <c r="C42" t="s">
        <v>1607</v>
      </c>
      <c r="D42" t="s">
        <v>1608</v>
      </c>
    </row>
    <row r="43" spans="1:4">
      <c r="A43">
        <v>42</v>
      </c>
      <c r="B43" t="s">
        <v>1605</v>
      </c>
      <c r="C43" t="s">
        <v>1609</v>
      </c>
      <c r="D43" t="s">
        <v>1610</v>
      </c>
    </row>
    <row r="44" spans="1:4">
      <c r="A44">
        <v>43</v>
      </c>
      <c r="B44" t="s">
        <v>1605</v>
      </c>
      <c r="C44" t="s">
        <v>1611</v>
      </c>
      <c r="D44" t="s">
        <v>1612</v>
      </c>
    </row>
    <row r="45" spans="1:4">
      <c r="A45">
        <v>44</v>
      </c>
      <c r="B45" t="s">
        <v>1605</v>
      </c>
      <c r="C45" t="s">
        <v>1613</v>
      </c>
      <c r="D45" t="s">
        <v>1614</v>
      </c>
    </row>
    <row r="46" spans="1:4">
      <c r="A46">
        <v>45</v>
      </c>
      <c r="B46" t="s">
        <v>1605</v>
      </c>
      <c r="C46" t="s">
        <v>1615</v>
      </c>
      <c r="D46" t="s">
        <v>1616</v>
      </c>
    </row>
    <row r="47" spans="1:4">
      <c r="A47">
        <v>46</v>
      </c>
      <c r="B47" t="s">
        <v>1605</v>
      </c>
      <c r="C47" t="s">
        <v>1617</v>
      </c>
      <c r="D47" t="s">
        <v>1618</v>
      </c>
    </row>
    <row r="48" spans="1:4">
      <c r="A48">
        <v>47</v>
      </c>
      <c r="B48" t="s">
        <v>1605</v>
      </c>
      <c r="C48" t="s">
        <v>1605</v>
      </c>
      <c r="D48" t="s">
        <v>1606</v>
      </c>
    </row>
    <row r="49" spans="1:4">
      <c r="A49">
        <v>48</v>
      </c>
      <c r="B49" t="s">
        <v>1605</v>
      </c>
      <c r="C49" t="s">
        <v>1619</v>
      </c>
      <c r="D49" t="s">
        <v>1620</v>
      </c>
    </row>
    <row r="50" spans="1:4">
      <c r="A50">
        <v>49</v>
      </c>
      <c r="B50" t="s">
        <v>1605</v>
      </c>
      <c r="C50" t="s">
        <v>1621</v>
      </c>
      <c r="D50" t="s">
        <v>1622</v>
      </c>
    </row>
    <row r="51" spans="1:4">
      <c r="A51">
        <v>50</v>
      </c>
      <c r="B51" t="s">
        <v>1623</v>
      </c>
      <c r="C51" t="s">
        <v>1623</v>
      </c>
      <c r="D51" t="s">
        <v>1624</v>
      </c>
    </row>
    <row r="52" spans="1:4">
      <c r="A52">
        <v>51</v>
      </c>
      <c r="B52" t="s">
        <v>1625</v>
      </c>
      <c r="C52" t="s">
        <v>1627</v>
      </c>
      <c r="D52" t="s">
        <v>1628</v>
      </c>
    </row>
    <row r="53" spans="1:4">
      <c r="A53">
        <v>52</v>
      </c>
      <c r="B53" t="s">
        <v>1625</v>
      </c>
      <c r="C53" t="s">
        <v>1629</v>
      </c>
      <c r="D53" t="s">
        <v>1630</v>
      </c>
    </row>
    <row r="54" spans="1:4">
      <c r="A54">
        <v>53</v>
      </c>
      <c r="B54" t="s">
        <v>1625</v>
      </c>
      <c r="C54" t="s">
        <v>1631</v>
      </c>
      <c r="D54" t="s">
        <v>1632</v>
      </c>
    </row>
    <row r="55" spans="1:4">
      <c r="A55">
        <v>54</v>
      </c>
      <c r="B55" t="s">
        <v>1625</v>
      </c>
      <c r="C55" t="s">
        <v>1633</v>
      </c>
      <c r="D55" t="s">
        <v>1634</v>
      </c>
    </row>
    <row r="56" spans="1:4">
      <c r="A56">
        <v>55</v>
      </c>
      <c r="B56" t="s">
        <v>1625</v>
      </c>
      <c r="C56" t="s">
        <v>1625</v>
      </c>
      <c r="D56" t="s">
        <v>1626</v>
      </c>
    </row>
    <row r="57" spans="1:4">
      <c r="A57">
        <v>56</v>
      </c>
      <c r="B57" t="s">
        <v>1625</v>
      </c>
      <c r="C57" t="s">
        <v>1635</v>
      </c>
      <c r="D57" t="s">
        <v>1636</v>
      </c>
    </row>
    <row r="58" spans="1:4">
      <c r="A58">
        <v>57</v>
      </c>
      <c r="B58" t="s">
        <v>1625</v>
      </c>
      <c r="C58" t="s">
        <v>1637</v>
      </c>
      <c r="D58" t="s">
        <v>1638</v>
      </c>
    </row>
    <row r="59" spans="1:4">
      <c r="A59">
        <v>58</v>
      </c>
      <c r="B59" t="s">
        <v>1625</v>
      </c>
      <c r="C59" t="s">
        <v>1639</v>
      </c>
      <c r="D59" t="s">
        <v>1640</v>
      </c>
    </row>
    <row r="60" spans="1:4">
      <c r="A60">
        <v>59</v>
      </c>
      <c r="B60" t="s">
        <v>1625</v>
      </c>
      <c r="C60" t="s">
        <v>1641</v>
      </c>
      <c r="D60" t="s">
        <v>1642</v>
      </c>
    </row>
    <row r="61" spans="1:4">
      <c r="A61">
        <v>60</v>
      </c>
      <c r="B61" t="s">
        <v>1625</v>
      </c>
      <c r="C61" t="s">
        <v>1643</v>
      </c>
      <c r="D61" t="s">
        <v>1644</v>
      </c>
    </row>
    <row r="62" spans="1:4">
      <c r="A62">
        <v>61</v>
      </c>
      <c r="B62" t="s">
        <v>1625</v>
      </c>
      <c r="C62" t="s">
        <v>1645</v>
      </c>
      <c r="D62" t="s">
        <v>1646</v>
      </c>
    </row>
    <row r="63" spans="1:4">
      <c r="A63">
        <v>62</v>
      </c>
      <c r="B63" t="s">
        <v>1625</v>
      </c>
      <c r="C63" t="s">
        <v>1647</v>
      </c>
      <c r="D63" t="s">
        <v>1648</v>
      </c>
    </row>
    <row r="64" spans="1:4">
      <c r="A64">
        <v>63</v>
      </c>
      <c r="B64" t="s">
        <v>1649</v>
      </c>
      <c r="C64" t="s">
        <v>1649</v>
      </c>
      <c r="D64" t="s">
        <v>1650</v>
      </c>
    </row>
    <row r="65" spans="1:4">
      <c r="A65">
        <v>64</v>
      </c>
      <c r="B65" t="s">
        <v>1651</v>
      </c>
      <c r="C65" t="s">
        <v>1651</v>
      </c>
      <c r="D65" t="s">
        <v>1652</v>
      </c>
    </row>
    <row r="66" spans="1:4">
      <c r="A66">
        <v>65</v>
      </c>
      <c r="B66" t="s">
        <v>1653</v>
      </c>
      <c r="C66" t="s">
        <v>1653</v>
      </c>
      <c r="D66" t="s">
        <v>1654</v>
      </c>
    </row>
    <row r="67" spans="1:4">
      <c r="A67">
        <v>66</v>
      </c>
      <c r="B67" t="s">
        <v>1655</v>
      </c>
      <c r="C67" t="s">
        <v>1657</v>
      </c>
      <c r="D67" t="s">
        <v>1658</v>
      </c>
    </row>
    <row r="68" spans="1:4">
      <c r="A68">
        <v>67</v>
      </c>
      <c r="B68" t="s">
        <v>1655</v>
      </c>
      <c r="C68" t="s">
        <v>1659</v>
      </c>
      <c r="D68" t="s">
        <v>1660</v>
      </c>
    </row>
    <row r="69" spans="1:4">
      <c r="A69">
        <v>68</v>
      </c>
      <c r="B69" t="s">
        <v>1655</v>
      </c>
      <c r="C69" t="s">
        <v>1661</v>
      </c>
      <c r="D69" t="s">
        <v>1662</v>
      </c>
    </row>
    <row r="70" spans="1:4">
      <c r="A70">
        <v>69</v>
      </c>
      <c r="B70" t="s">
        <v>1655</v>
      </c>
      <c r="C70" t="s">
        <v>1663</v>
      </c>
      <c r="D70" t="s">
        <v>1664</v>
      </c>
    </row>
    <row r="71" spans="1:4">
      <c r="A71">
        <v>70</v>
      </c>
      <c r="B71" t="s">
        <v>1655</v>
      </c>
      <c r="C71" t="s">
        <v>1665</v>
      </c>
      <c r="D71" t="s">
        <v>1666</v>
      </c>
    </row>
    <row r="72" spans="1:4">
      <c r="A72">
        <v>71</v>
      </c>
      <c r="B72" t="s">
        <v>1655</v>
      </c>
      <c r="C72" t="s">
        <v>1667</v>
      </c>
      <c r="D72" t="s">
        <v>1668</v>
      </c>
    </row>
    <row r="73" spans="1:4">
      <c r="A73">
        <v>72</v>
      </c>
      <c r="B73" t="s">
        <v>1655</v>
      </c>
      <c r="C73" t="s">
        <v>1669</v>
      </c>
      <c r="D73" t="s">
        <v>1670</v>
      </c>
    </row>
    <row r="74" spans="1:4">
      <c r="A74">
        <v>73</v>
      </c>
      <c r="B74" t="s">
        <v>1655</v>
      </c>
      <c r="C74" t="s">
        <v>1655</v>
      </c>
      <c r="D74" t="s">
        <v>1656</v>
      </c>
    </row>
    <row r="75" spans="1:4">
      <c r="A75">
        <v>74</v>
      </c>
      <c r="B75" t="s">
        <v>1655</v>
      </c>
      <c r="C75" t="s">
        <v>1671</v>
      </c>
      <c r="D75" t="s">
        <v>1672</v>
      </c>
    </row>
    <row r="76" spans="1:4">
      <c r="A76">
        <v>75</v>
      </c>
      <c r="B76" t="s">
        <v>1673</v>
      </c>
      <c r="C76" t="s">
        <v>1673</v>
      </c>
      <c r="D76" t="s">
        <v>1674</v>
      </c>
    </row>
    <row r="77" spans="1:4">
      <c r="A77">
        <v>76</v>
      </c>
      <c r="B77" t="s">
        <v>1675</v>
      </c>
      <c r="C77" t="s">
        <v>1677</v>
      </c>
      <c r="D77" t="s">
        <v>1678</v>
      </c>
    </row>
    <row r="78" spans="1:4">
      <c r="A78">
        <v>77</v>
      </c>
      <c r="B78" t="s">
        <v>1675</v>
      </c>
      <c r="C78" t="s">
        <v>1679</v>
      </c>
      <c r="D78" t="s">
        <v>1680</v>
      </c>
    </row>
    <row r="79" spans="1:4">
      <c r="A79">
        <v>78</v>
      </c>
      <c r="B79" t="s">
        <v>1675</v>
      </c>
      <c r="C79" t="s">
        <v>1681</v>
      </c>
      <c r="D79" t="s">
        <v>1682</v>
      </c>
    </row>
    <row r="80" spans="1:4">
      <c r="A80">
        <v>79</v>
      </c>
      <c r="B80" t="s">
        <v>1675</v>
      </c>
      <c r="C80" t="s">
        <v>1683</v>
      </c>
      <c r="D80" t="s">
        <v>1684</v>
      </c>
    </row>
    <row r="81" spans="1:4">
      <c r="A81">
        <v>80</v>
      </c>
      <c r="B81" t="s">
        <v>1675</v>
      </c>
      <c r="C81" t="s">
        <v>1685</v>
      </c>
      <c r="D81" t="s">
        <v>1686</v>
      </c>
    </row>
    <row r="82" spans="1:4">
      <c r="A82">
        <v>81</v>
      </c>
      <c r="B82" t="s">
        <v>1675</v>
      </c>
      <c r="C82" t="s">
        <v>1687</v>
      </c>
      <c r="D82" t="s">
        <v>1688</v>
      </c>
    </row>
    <row r="83" spans="1:4">
      <c r="A83">
        <v>82</v>
      </c>
      <c r="B83" t="s">
        <v>1675</v>
      </c>
      <c r="C83" t="s">
        <v>1689</v>
      </c>
      <c r="D83" t="s">
        <v>1690</v>
      </c>
    </row>
    <row r="84" spans="1:4">
      <c r="A84">
        <v>83</v>
      </c>
      <c r="B84" t="s">
        <v>1675</v>
      </c>
      <c r="C84" t="s">
        <v>1691</v>
      </c>
      <c r="D84" t="s">
        <v>1692</v>
      </c>
    </row>
    <row r="85" spans="1:4">
      <c r="A85">
        <v>84</v>
      </c>
      <c r="B85" t="s">
        <v>1675</v>
      </c>
      <c r="C85" t="s">
        <v>1675</v>
      </c>
      <c r="D85" t="s">
        <v>1676</v>
      </c>
    </row>
    <row r="86" spans="1:4">
      <c r="A86">
        <v>85</v>
      </c>
      <c r="B86" t="s">
        <v>1675</v>
      </c>
      <c r="C86" t="s">
        <v>1693</v>
      </c>
      <c r="D86" t="s">
        <v>1694</v>
      </c>
    </row>
    <row r="87" spans="1:4">
      <c r="A87">
        <v>86</v>
      </c>
      <c r="B87" t="s">
        <v>1675</v>
      </c>
      <c r="C87" t="s">
        <v>1695</v>
      </c>
      <c r="D87" t="s">
        <v>1696</v>
      </c>
    </row>
    <row r="88" spans="1:4">
      <c r="A88">
        <v>87</v>
      </c>
      <c r="B88" t="s">
        <v>1675</v>
      </c>
      <c r="C88" t="s">
        <v>1697</v>
      </c>
      <c r="D88" t="s">
        <v>1698</v>
      </c>
    </row>
    <row r="89" spans="1:4">
      <c r="A89">
        <v>88</v>
      </c>
      <c r="B89" t="s">
        <v>1675</v>
      </c>
      <c r="C89" t="s">
        <v>1699</v>
      </c>
      <c r="D89" t="s">
        <v>1700</v>
      </c>
    </row>
    <row r="90" spans="1:4">
      <c r="A90">
        <v>89</v>
      </c>
      <c r="B90" t="s">
        <v>1675</v>
      </c>
      <c r="C90" t="s">
        <v>1701</v>
      </c>
      <c r="D90" t="s">
        <v>1702</v>
      </c>
    </row>
    <row r="91" spans="1:4">
      <c r="A91">
        <v>90</v>
      </c>
      <c r="B91" t="s">
        <v>1703</v>
      </c>
      <c r="C91" t="s">
        <v>1703</v>
      </c>
      <c r="D91" t="s">
        <v>1704</v>
      </c>
    </row>
    <row r="92" spans="1:4">
      <c r="A92">
        <v>91</v>
      </c>
      <c r="B92" t="s">
        <v>1705</v>
      </c>
      <c r="C92" t="s">
        <v>1705</v>
      </c>
      <c r="D92" t="s">
        <v>1706</v>
      </c>
    </row>
    <row r="93" spans="1:4">
      <c r="A93">
        <v>92</v>
      </c>
      <c r="B93" t="s">
        <v>1707</v>
      </c>
      <c r="C93" t="s">
        <v>1709</v>
      </c>
      <c r="D93" t="s">
        <v>1710</v>
      </c>
    </row>
    <row r="94" spans="1:4">
      <c r="A94">
        <v>93</v>
      </c>
      <c r="B94" t="s">
        <v>1707</v>
      </c>
      <c r="C94" t="s">
        <v>1711</v>
      </c>
      <c r="D94" t="s">
        <v>1712</v>
      </c>
    </row>
    <row r="95" spans="1:4">
      <c r="A95">
        <v>94</v>
      </c>
      <c r="B95" t="s">
        <v>1707</v>
      </c>
      <c r="C95" t="s">
        <v>1713</v>
      </c>
      <c r="D95" t="s">
        <v>1714</v>
      </c>
    </row>
    <row r="96" spans="1:4">
      <c r="A96">
        <v>95</v>
      </c>
      <c r="B96" t="s">
        <v>1707</v>
      </c>
      <c r="C96" t="s">
        <v>1715</v>
      </c>
      <c r="D96" t="s">
        <v>1716</v>
      </c>
    </row>
    <row r="97" spans="1:4">
      <c r="A97">
        <v>96</v>
      </c>
      <c r="B97" t="s">
        <v>1707</v>
      </c>
      <c r="C97" t="s">
        <v>1717</v>
      </c>
      <c r="D97" t="s">
        <v>1718</v>
      </c>
    </row>
    <row r="98" spans="1:4">
      <c r="A98">
        <v>97</v>
      </c>
      <c r="B98" t="s">
        <v>1707</v>
      </c>
      <c r="C98" t="s">
        <v>1719</v>
      </c>
      <c r="D98" t="s">
        <v>1720</v>
      </c>
    </row>
    <row r="99" spans="1:4">
      <c r="A99">
        <v>98</v>
      </c>
      <c r="B99" t="s">
        <v>1707</v>
      </c>
      <c r="C99" t="s">
        <v>1721</v>
      </c>
      <c r="D99" t="s">
        <v>1722</v>
      </c>
    </row>
    <row r="100" spans="1:4">
      <c r="A100">
        <v>99</v>
      </c>
      <c r="B100" t="s">
        <v>1707</v>
      </c>
      <c r="C100" t="s">
        <v>1723</v>
      </c>
      <c r="D100" t="s">
        <v>1724</v>
      </c>
    </row>
    <row r="101" spans="1:4">
      <c r="A101">
        <v>100</v>
      </c>
      <c r="B101" t="s">
        <v>1707</v>
      </c>
      <c r="C101" t="s">
        <v>1725</v>
      </c>
      <c r="D101" t="s">
        <v>1726</v>
      </c>
    </row>
    <row r="102" spans="1:4">
      <c r="A102">
        <v>101</v>
      </c>
      <c r="B102" t="s">
        <v>1707</v>
      </c>
      <c r="C102" t="s">
        <v>1707</v>
      </c>
      <c r="D102" t="s">
        <v>1708</v>
      </c>
    </row>
    <row r="103" spans="1:4">
      <c r="A103">
        <v>102</v>
      </c>
      <c r="B103" t="s">
        <v>1707</v>
      </c>
      <c r="C103" t="s">
        <v>1727</v>
      </c>
      <c r="D103" t="s">
        <v>1728</v>
      </c>
    </row>
    <row r="104" spans="1:4">
      <c r="A104">
        <v>103</v>
      </c>
      <c r="B104" t="s">
        <v>1707</v>
      </c>
      <c r="C104" t="s">
        <v>1729</v>
      </c>
      <c r="D104" t="s">
        <v>1730</v>
      </c>
    </row>
    <row r="105" spans="1:4">
      <c r="A105">
        <v>104</v>
      </c>
      <c r="B105" t="s">
        <v>1707</v>
      </c>
      <c r="C105" t="s">
        <v>1731</v>
      </c>
      <c r="D105" t="s">
        <v>1732</v>
      </c>
    </row>
    <row r="106" spans="1:4">
      <c r="A106">
        <v>105</v>
      </c>
      <c r="B106" t="s">
        <v>1733</v>
      </c>
      <c r="C106" t="s">
        <v>1733</v>
      </c>
      <c r="D106" t="s">
        <v>1734</v>
      </c>
    </row>
  </sheetData>
  <dataConsolidate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1746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96"/>
  </cols>
  <sheetData/>
  <sheetProtection formatColumns="0" formatRow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96"/>
    <col min="2" max="2" width="66.7109375" style="96" bestFit="1" customWidth="1"/>
    <col min="3" max="16384" width="9.140625" style="96"/>
  </cols>
  <sheetData>
    <row r="1" spans="1:3">
      <c r="A1" s="96" t="s">
        <v>114</v>
      </c>
      <c r="B1" s="96" t="s">
        <v>115</v>
      </c>
      <c r="C1" s="96" t="s">
        <v>116</v>
      </c>
    </row>
    <row r="2" spans="1:3">
      <c r="A2" s="96">
        <v>4189678</v>
      </c>
      <c r="B2" s="96" t="s">
        <v>766</v>
      </c>
      <c r="C2" s="96" t="s">
        <v>177</v>
      </c>
    </row>
    <row r="3" spans="1:3">
      <c r="A3" s="96">
        <v>4190415</v>
      </c>
      <c r="B3" s="96" t="s">
        <v>767</v>
      </c>
      <c r="C3" s="9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280</vt:i4>
      </vt:variant>
    </vt:vector>
  </HeadingPairs>
  <TitlesOfParts>
    <vt:vector size="289" baseType="lpstr"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4.5</vt:lpstr>
      <vt:lpstr>Форма 4.5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obj_List14_22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VDET_END_DATE</vt:lpstr>
      <vt:lpstr>VDET_START_DATE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UTE</cp:lastModifiedBy>
  <dcterms:created xsi:type="dcterms:W3CDTF">2014-08-18T08:57:48Z</dcterms:created>
  <dcterms:modified xsi:type="dcterms:W3CDTF">2022-04-26T04:09:42Z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